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20" yWindow="460" windowWidth="21640" windowHeight="14660" tabRatio="500" activeTab="6"/>
  </bookViews>
  <sheets>
    <sheet name="Sheet1" sheetId="1" r:id="rId1"/>
    <sheet name="Sheet2" sheetId="2" r:id="rId2"/>
    <sheet name="Sheet5" sheetId="3" r:id="rId3"/>
    <sheet name="Sheet4" sheetId="4" r:id="rId4"/>
    <sheet name="Sheet6" sheetId="5" r:id="rId5"/>
    <sheet name="comments" sheetId="6" r:id="rId6"/>
    <sheet name="Sheet3" sheetId="7" r:id="rId7"/>
  </sheets>
  <definedNames>
    <definedName name="temp" localSheetId="3">'Sheet4'!$A$1:$D$25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<sst xmlns="http://schemas.openxmlformats.org/spreadsheetml/2006/main" count="95" uniqueCount="67">
  <si>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Sheet 2 assumes that it would be nice to start the plot at a time 0 where the one genome project was started.  </t>
  </si>
  <si>
    <t>Sheets 4 and 5 analyze the growth ao genebank (using a the logarithmic and a Kezdy Swinebourne plot)</t>
  </si>
  <si>
    <t>Sheet 3: Original data, but columns added with the logarithm of the data.  These log values  plotted against time give straight lines (more or less) with the parametes (slpe is k and Y axis intercept is log Ao)</t>
  </si>
  <si>
    <t xml:space="preserve">Sheet 6 illustrates that the choice of the t=o point does not matter. </t>
  </si>
  <si>
    <t>d10</t>
  </si>
  <si>
    <t>d11</t>
  </si>
  <si>
    <t>d12</t>
  </si>
  <si>
    <t>d13</t>
  </si>
  <si>
    <t>d14</t>
  </si>
  <si>
    <t>d15</t>
  </si>
  <si>
    <t>d16</t>
  </si>
  <si>
    <t>d17</t>
  </si>
  <si>
    <t>delta</t>
  </si>
  <si>
    <t>y = 1172.7x + 3E+09</t>
  </si>
  <si>
    <t>y = 980.28x + 3E+08</t>
  </si>
  <si>
    <t>y = 792.31x - 2E+09</t>
  </si>
  <si>
    <t>y = 569.22x - 2E+09</t>
  </si>
  <si>
    <t>y = 326.94x - 1E+09</t>
  </si>
  <si>
    <t>y = 195.16x - 1E+09</t>
  </si>
  <si>
    <t>slope</t>
  </si>
  <si>
    <t>ln(slope)</t>
  </si>
  <si>
    <t>k=ln(slope)/delta</t>
  </si>
  <si>
    <t>regression line</t>
  </si>
  <si>
    <t>Bacteria</t>
  </si>
  <si>
    <t>Archaea</t>
  </si>
  <si>
    <t>Eukaryotes</t>
  </si>
  <si>
    <t xml:space="preserve">total </t>
  </si>
  <si>
    <t>days since 7/1/1995</t>
  </si>
  <si>
    <t>First genome :</t>
  </si>
  <si>
    <t>years since 7/1/1995</t>
  </si>
  <si>
    <t>Meta-genomes</t>
  </si>
  <si>
    <t>years since 7/1/1995 minus -3.37</t>
  </si>
  <si>
    <t>0.3698x</t>
  </si>
  <si>
    <t xml:space="preserve">Goal function at x=0 equalt to 1 </t>
  </si>
  <si>
    <t>years since 7/1/1995 +timeadjust</t>
  </si>
  <si>
    <t>all</t>
  </si>
  <si>
    <t>Euks</t>
  </si>
  <si>
    <t>t1/2 (/years)</t>
  </si>
  <si>
    <t>tau (/years)</t>
  </si>
  <si>
    <t>k (*years)</t>
  </si>
  <si>
    <t>t1/2=(ln2)/k</t>
  </si>
  <si>
    <t>LN(Bact)</t>
  </si>
  <si>
    <t>LN(Arch)</t>
  </si>
  <si>
    <t>LN(Euks)</t>
  </si>
  <si>
    <t>LN(Total)</t>
  </si>
  <si>
    <t xml:space="preserve">Year  </t>
  </si>
  <si>
    <t xml:space="preserve">Base Pairs  </t>
  </si>
  <si>
    <t>Sequences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</si>
  <si>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</si>
  <si>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</si>
  <si>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</si>
  <si>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</si>
  <si>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</si>
  <si>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</si>
  <si>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</si>
  <si>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</si>
  <si>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</si>
  <si>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1=42*exp(k(0-timeadjust))</t>
  </si>
  <si>
    <t>LN(1/42)=-k*timeadjust</t>
  </si>
  <si>
    <t>timeadjust=-1/k*ln(42)=10.11</t>
  </si>
  <si>
    <t>years since 7/1/1982</t>
  </si>
  <si>
    <t>years since 7/1/1905</t>
  </si>
  <si>
    <t>k=0.3695</t>
  </si>
  <si>
    <t xml:space="preserve">Sheet 1 has the original data, with columns reordered.  I chose to work in years since the first genome was released </t>
  </si>
  <si>
    <t>Sheet 1 also has plots of te original data on normal and logarithmic "paper" and fitted by an exponential equation.   The inst gives conversion from k to tau and doubling time</t>
  </si>
  <si>
    <t xml:space="preserve">The formula is indicated, and the data are reploted with a different time scale.  </t>
  </si>
  <si>
    <t>Note that k stayed the same (see sheet 6 for an extreme case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</si>
</sst>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.75"/>
      <color indexed="8"/>
      <name val="Verdana"/>
      <family val="0"/>
    </font>
    <font>
      <sz val="8.05"/>
      <color indexed="8"/>
      <name val="Verdana"/>
      <family val="0"/>
    </font>
    <font>
      <vertAlign val="superscript"/>
      <sz val="8.75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vertAlign val="superscript"/>
      <sz val="10"/>
      <color indexed="8"/>
      <name val="Verdana"/>
      <family val="0"/>
    </font>
    <font>
      <sz val="10.25"/>
      <color indexed="8"/>
      <name val="Verdana"/>
      <family val="0"/>
    </font>
    <font>
      <sz val="9.4"/>
      <color indexed="8"/>
      <name val="Verdana"/>
      <family val="0"/>
    </font>
    <font>
      <vertAlign val="superscript"/>
      <sz val="10.25"/>
      <color indexed="8"/>
      <name val="Verdana"/>
      <family val="0"/>
    </font>
    <font>
      <sz val="13"/>
      <color indexed="8"/>
      <name val="Lucida Grande"/>
      <family val="0"/>
    </font>
    <font>
      <sz val="8.5"/>
      <color indexed="8"/>
      <name val="Verdana"/>
      <family val="0"/>
    </font>
    <font>
      <sz val="7.8"/>
      <color indexed="8"/>
      <name val="Verdana"/>
      <family val="0"/>
    </font>
    <font>
      <vertAlign val="superscript"/>
      <sz val="8.5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.75"/>
      <color indexed="8"/>
      <name val="Verdana"/>
      <family val="0"/>
    </font>
    <font>
      <b/>
      <sz val="10.25"/>
      <color indexed="8"/>
      <name val="Verdana"/>
      <family val="0"/>
    </font>
    <font>
      <sz val="14"/>
      <color indexed="8"/>
      <name val="Verdana"/>
      <family val="0"/>
    </font>
    <font>
      <sz val="9.75"/>
      <color indexed="8"/>
      <name val="Verdana"/>
      <family val="0"/>
    </font>
    <font>
      <b/>
      <sz val="12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35"/>
          <c:y val="0.0965"/>
          <c:w val="0.811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Sheet1!$I$2:$I$31</c:f>
              <c:numCache/>
            </c:numRef>
          </c:xVal>
          <c:yVal>
            <c:numRef>
              <c:f>Sheet1!$L$2:$L$31</c:f>
              <c:numCache/>
            </c:numRef>
          </c:yVal>
          <c:smooth val="0"/>
        </c:ser>
        <c:axId val="24118634"/>
        <c:axId val="15741115"/>
      </c:scatterChart>
      <c:valAx>
        <c:axId val="2411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 val="autoZero"/>
        <c:crossBetween val="midCat"/>
        <c:dispUnits/>
      </c:valAx>
      <c:valAx>
        <c:axId val="15741115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1863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5225"/>
          <c:w val="0.1562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"/>
          <c:w val="0.8575"/>
          <c:h val="0.9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Bacteria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Sheet1!$A$2:$A$49</c:f>
              <c:numCache/>
            </c:numRef>
          </c:xVal>
          <c:yVal>
            <c:numRef>
              <c:f>Sheet1!$D$2:$D$49</c:f>
              <c:numCache/>
            </c:numRef>
          </c:y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Archaea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Sheet1!$A$2:$A$49</c:f>
              <c:numCache/>
            </c:numRef>
          </c:xVal>
          <c:yVal>
            <c:numRef>
              <c:f>Sheet1!$E$2:$E$49</c:f>
              <c:numCache/>
            </c:numRef>
          </c:y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Eukaryotes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Sheet1!$A$2:$A$49</c:f>
              <c:numCache/>
            </c:numRef>
          </c:xVal>
          <c:yVal>
            <c:numRef>
              <c:f>Sheet1!$F$2:$F$49</c:f>
              <c:numCache/>
            </c:numRef>
          </c:y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Sheet1!$A$2:$A$49</c:f>
              <c:numCache/>
            </c:numRef>
          </c:xVal>
          <c:yVal>
            <c:numRef>
              <c:f>Sheet1!$H$2:$H$49</c:f>
              <c:numCache/>
            </c:numRef>
          </c:yVal>
          <c:smooth val="0"/>
        </c:ser>
        <c:axId val="7452308"/>
        <c:axId val="67070773"/>
      </c:scatterChart>
      <c:val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 val="autoZero"/>
        <c:crossBetween val="midCat"/>
        <c:dispUnits/>
      </c:val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5230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1425"/>
          <c:w val="0.14875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75"/>
          <c:y val="0.09675"/>
          <c:w val="0.81625"/>
          <c:h val="0.8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Sheet1!$I$2:$I$31</c:f>
              <c:numCache>
                <c:ptCount val="30"/>
                <c:pt idx="0">
                  <c:v>3.3698630136986303</c:v>
                </c:pt>
                <c:pt idx="1">
                  <c:v>3.9452054794520546</c:v>
                </c:pt>
                <c:pt idx="2">
                  <c:v>4.438356164383562</c:v>
                </c:pt>
                <c:pt idx="3">
                  <c:v>4.8493150684931505</c:v>
                </c:pt>
                <c:pt idx="4">
                  <c:v>5.178082191780822</c:v>
                </c:pt>
                <c:pt idx="5">
                  <c:v>5.424657534246576</c:v>
                </c:pt>
                <c:pt idx="6">
                  <c:v>5.7534246575342465</c:v>
                </c:pt>
                <c:pt idx="7">
                  <c:v>6.082191780821918</c:v>
                </c:pt>
                <c:pt idx="8">
                  <c:v>6.410958904109589</c:v>
                </c:pt>
                <c:pt idx="9">
                  <c:v>6.904109589041096</c:v>
                </c:pt>
                <c:pt idx="10">
                  <c:v>7.397260273972603</c:v>
                </c:pt>
                <c:pt idx="11">
                  <c:v>7.561643835616438</c:v>
                </c:pt>
                <c:pt idx="12">
                  <c:v>7.6438356164383565</c:v>
                </c:pt>
                <c:pt idx="13">
                  <c:v>7.808219178082192</c:v>
                </c:pt>
                <c:pt idx="14">
                  <c:v>8.054794520547945</c:v>
                </c:pt>
                <c:pt idx="15">
                  <c:v>8.219178082191782</c:v>
                </c:pt>
                <c:pt idx="16">
                  <c:v>8.465753424657533</c:v>
                </c:pt>
                <c:pt idx="17">
                  <c:v>8.63013698630137</c:v>
                </c:pt>
                <c:pt idx="18">
                  <c:v>8.794520547945206</c:v>
                </c:pt>
                <c:pt idx="19">
                  <c:v>8.95890410958904</c:v>
                </c:pt>
                <c:pt idx="20">
                  <c:v>9.123287671232877</c:v>
                </c:pt>
                <c:pt idx="21">
                  <c:v>9.36986301369863</c:v>
                </c:pt>
                <c:pt idx="22">
                  <c:v>9.616438356164384</c:v>
                </c:pt>
                <c:pt idx="23">
                  <c:v>9.863013698630137</c:v>
                </c:pt>
                <c:pt idx="24">
                  <c:v>10.10958904109589</c:v>
                </c:pt>
                <c:pt idx="25">
                  <c:v>10.356164383561644</c:v>
                </c:pt>
                <c:pt idx="26">
                  <c:v>10.931506849315069</c:v>
                </c:pt>
              </c:numCache>
            </c:numRef>
          </c:xVal>
          <c:yVal>
            <c:numRef>
              <c:f>Sheet1!$L$2:$L$31</c:f>
              <c:numCache>
                <c:ptCount val="30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262</c:v>
                </c:pt>
                <c:pt idx="4">
                  <c:v>329</c:v>
                </c:pt>
                <c:pt idx="5">
                  <c:v>358</c:v>
                </c:pt>
                <c:pt idx="6">
                  <c:v>418</c:v>
                </c:pt>
                <c:pt idx="7">
                  <c:v>439</c:v>
                </c:pt>
                <c:pt idx="8">
                  <c:v>495</c:v>
                </c:pt>
                <c:pt idx="9">
                  <c:v>619</c:v>
                </c:pt>
                <c:pt idx="10">
                  <c:v>706</c:v>
                </c:pt>
                <c:pt idx="11">
                  <c:v>729</c:v>
                </c:pt>
                <c:pt idx="12">
                  <c:v>757</c:v>
                </c:pt>
                <c:pt idx="13">
                  <c:v>791</c:v>
                </c:pt>
                <c:pt idx="14">
                  <c:v>867</c:v>
                </c:pt>
                <c:pt idx="15">
                  <c:v>937</c:v>
                </c:pt>
                <c:pt idx="16">
                  <c:v>973</c:v>
                </c:pt>
                <c:pt idx="17">
                  <c:v>1074</c:v>
                </c:pt>
                <c:pt idx="18">
                  <c:v>1118</c:v>
                </c:pt>
                <c:pt idx="19">
                  <c:v>1164</c:v>
                </c:pt>
                <c:pt idx="20">
                  <c:v>1202</c:v>
                </c:pt>
                <c:pt idx="21">
                  <c:v>1247</c:v>
                </c:pt>
                <c:pt idx="22">
                  <c:v>1369</c:v>
                </c:pt>
                <c:pt idx="23">
                  <c:v>1496</c:v>
                </c:pt>
                <c:pt idx="24">
                  <c:v>1590</c:v>
                </c:pt>
                <c:pt idx="25">
                  <c:v>1813</c:v>
                </c:pt>
                <c:pt idx="26">
                  <c:v>2138</c:v>
                </c:pt>
              </c:numCache>
            </c:numRef>
          </c:yVal>
          <c:smooth val="0"/>
        </c:ser>
        <c:axId val="66766046"/>
        <c:axId val="64023503"/>
      </c:scatterChart>
      <c:valAx>
        <c:axId val="66766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crossBetween val="midCat"/>
        <c:dispUnits/>
      </c:valAx>
      <c:valAx>
        <c:axId val="64023503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52125"/>
          <c:w val="0.155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175"/>
          <c:y val="0.0935"/>
          <c:w val="0.817"/>
          <c:h val="0.88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backward val="13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Sheet1!$K$2:$K$49</c:f>
              <c:numCache>
                <c:ptCount val="48"/>
                <c:pt idx="0">
                  <c:v>13.47986301369863</c:v>
                </c:pt>
                <c:pt idx="1">
                  <c:v>14.055205479452054</c:v>
                </c:pt>
                <c:pt idx="2">
                  <c:v>14.548356164383561</c:v>
                </c:pt>
                <c:pt idx="3">
                  <c:v>14.95931506849315</c:v>
                </c:pt>
                <c:pt idx="4">
                  <c:v>15.288082191780822</c:v>
                </c:pt>
                <c:pt idx="5">
                  <c:v>15.534657534246575</c:v>
                </c:pt>
                <c:pt idx="6">
                  <c:v>15.863424657534246</c:v>
                </c:pt>
                <c:pt idx="7">
                  <c:v>16.19219178082192</c:v>
                </c:pt>
                <c:pt idx="8">
                  <c:v>16.520958904109587</c:v>
                </c:pt>
                <c:pt idx="9">
                  <c:v>17.014109589041094</c:v>
                </c:pt>
                <c:pt idx="10">
                  <c:v>17.5072602739726</c:v>
                </c:pt>
                <c:pt idx="11">
                  <c:v>17.671643835616436</c:v>
                </c:pt>
                <c:pt idx="12">
                  <c:v>17.753835616438355</c:v>
                </c:pt>
                <c:pt idx="13">
                  <c:v>17.91821917808219</c:v>
                </c:pt>
                <c:pt idx="14">
                  <c:v>18.164794520547943</c:v>
                </c:pt>
                <c:pt idx="15">
                  <c:v>18.32917808219178</c:v>
                </c:pt>
                <c:pt idx="16">
                  <c:v>18.575753424657535</c:v>
                </c:pt>
                <c:pt idx="17">
                  <c:v>18.74013698630137</c:v>
                </c:pt>
                <c:pt idx="18">
                  <c:v>18.904520547945204</c:v>
                </c:pt>
                <c:pt idx="19">
                  <c:v>19.06890410958904</c:v>
                </c:pt>
                <c:pt idx="20">
                  <c:v>19.233287671232876</c:v>
                </c:pt>
                <c:pt idx="21">
                  <c:v>19.47986301369863</c:v>
                </c:pt>
                <c:pt idx="22">
                  <c:v>19.726438356164383</c:v>
                </c:pt>
                <c:pt idx="23">
                  <c:v>19.973013698630137</c:v>
                </c:pt>
                <c:pt idx="24">
                  <c:v>20.21958904109589</c:v>
                </c:pt>
                <c:pt idx="25">
                  <c:v>20.466164383561644</c:v>
                </c:pt>
                <c:pt idx="26">
                  <c:v>21.04150684931507</c:v>
                </c:pt>
              </c:numCache>
            </c:numRef>
          </c:xVal>
          <c:yVal>
            <c:numRef>
              <c:f>Sheet1!$L$2:$L$49</c:f>
              <c:numCache>
                <c:ptCount val="48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262</c:v>
                </c:pt>
                <c:pt idx="4">
                  <c:v>329</c:v>
                </c:pt>
                <c:pt idx="5">
                  <c:v>358</c:v>
                </c:pt>
                <c:pt idx="6">
                  <c:v>418</c:v>
                </c:pt>
                <c:pt idx="7">
                  <c:v>439</c:v>
                </c:pt>
                <c:pt idx="8">
                  <c:v>495</c:v>
                </c:pt>
                <c:pt idx="9">
                  <c:v>619</c:v>
                </c:pt>
                <c:pt idx="10">
                  <c:v>706</c:v>
                </c:pt>
                <c:pt idx="11">
                  <c:v>729</c:v>
                </c:pt>
                <c:pt idx="12">
                  <c:v>757</c:v>
                </c:pt>
                <c:pt idx="13">
                  <c:v>791</c:v>
                </c:pt>
                <c:pt idx="14">
                  <c:v>867</c:v>
                </c:pt>
                <c:pt idx="15">
                  <c:v>937</c:v>
                </c:pt>
                <c:pt idx="16">
                  <c:v>973</c:v>
                </c:pt>
                <c:pt idx="17">
                  <c:v>1074</c:v>
                </c:pt>
                <c:pt idx="18">
                  <c:v>1118</c:v>
                </c:pt>
                <c:pt idx="19">
                  <c:v>1164</c:v>
                </c:pt>
                <c:pt idx="20">
                  <c:v>1202</c:v>
                </c:pt>
                <c:pt idx="21">
                  <c:v>1247</c:v>
                </c:pt>
                <c:pt idx="22">
                  <c:v>1369</c:v>
                </c:pt>
                <c:pt idx="23">
                  <c:v>1496</c:v>
                </c:pt>
                <c:pt idx="24">
                  <c:v>1590</c:v>
                </c:pt>
                <c:pt idx="25">
                  <c:v>1813</c:v>
                </c:pt>
                <c:pt idx="26">
                  <c:v>2138</c:v>
                </c:pt>
              </c:numCache>
            </c:numRef>
          </c:yVal>
          <c:smooth val="0"/>
        </c:ser>
        <c:axId val="39340616"/>
        <c:axId val="18521225"/>
      </c:scatterChart>
      <c:val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 val="autoZero"/>
        <c:crossBetween val="midCat"/>
        <c:dispUnits/>
      </c:valAx>
      <c:valAx>
        <c:axId val="18521225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5415"/>
          <c:w val="0.154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9"/>
          <c:w val="0.8337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Sheet5!$D$1</c:f>
              <c:strCache>
                <c:ptCount val="1"/>
                <c:pt idx="0">
                  <c:v>d1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Sheet5!$D$2:$D$10</c:f>
              <c:numCache/>
            </c:numRef>
          </c:yVal>
          <c:smooth val="0"/>
        </c:ser>
        <c:ser>
          <c:idx val="1"/>
          <c:order val="1"/>
          <c:tx>
            <c:strRef>
              <c:f>Sheet5!$E$1</c:f>
              <c:strCache>
                <c:ptCount val="1"/>
                <c:pt idx="0">
                  <c:v>d2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Sheet5!$E$2:$E$10</c:f>
              <c:numCache/>
            </c:numRef>
          </c:yVal>
          <c:smooth val="0"/>
        </c:ser>
        <c:ser>
          <c:idx val="2"/>
          <c:order val="2"/>
          <c:tx>
            <c:strRef>
              <c:f>Sheet5!$F$1</c:f>
              <c:strCache>
                <c:ptCount val="1"/>
                <c:pt idx="0">
                  <c:v>d3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Sheet5!$F$2:$F$10</c:f>
              <c:numCache/>
            </c:numRef>
          </c:yVal>
          <c:smooth val="0"/>
        </c:ser>
        <c:ser>
          <c:idx val="3"/>
          <c:order val="3"/>
          <c:tx>
            <c:strRef>
              <c:f>Sheet5!$G$1</c:f>
              <c:strCache>
                <c:ptCount val="1"/>
                <c:pt idx="0">
                  <c:v>d4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Sheet5!$G$2:$G$10</c:f>
              <c:numCache/>
            </c:numRef>
          </c:yVal>
          <c:smooth val="0"/>
        </c:ser>
        <c:ser>
          <c:idx val="4"/>
          <c:order val="4"/>
          <c:tx>
            <c:strRef>
              <c:f>Sheet5!$H$1</c:f>
              <c:strCache>
                <c:ptCount val="1"/>
                <c:pt idx="0">
                  <c:v>d5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Sheet5!$H$2:$H$10</c:f>
              <c:numCache/>
            </c:numRef>
          </c:yVal>
          <c:smooth val="0"/>
        </c:ser>
        <c:ser>
          <c:idx val="5"/>
          <c:order val="5"/>
          <c:tx>
            <c:strRef>
              <c:f>Sheet5!$I$1</c:f>
              <c:strCache>
                <c:ptCount val="1"/>
                <c:pt idx="0">
                  <c:v>d6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Sheet5!$I$2:$I$10</c:f>
              <c:numCache/>
            </c:numRef>
          </c:yVal>
          <c:smooth val="0"/>
        </c:ser>
        <c:ser>
          <c:idx val="6"/>
          <c:order val="6"/>
          <c:tx>
            <c:strRef>
              <c:f>Sheet5!$J$1</c:f>
              <c:strCache>
                <c:ptCount val="1"/>
                <c:pt idx="0">
                  <c:v>d7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653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Sheet5!$J$2:$J$10</c:f>
              <c:numCache/>
            </c:numRef>
          </c:yVal>
          <c:smooth val="0"/>
        </c:ser>
        <c:ser>
          <c:idx val="7"/>
          <c:order val="7"/>
          <c:tx>
            <c:strRef>
              <c:f>Sheet5!$K$1</c:f>
              <c:strCache>
                <c:ptCount val="1"/>
                <c:pt idx="0">
                  <c:v>d8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A2BD9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Sheet5!$K$2:$K$10</c:f>
              <c:numCache/>
            </c:numRef>
          </c:yVal>
          <c:smooth val="0"/>
        </c:ser>
        <c:ser>
          <c:idx val="8"/>
          <c:order val="8"/>
          <c:tx>
            <c:strRef>
              <c:f>Sheet5!$L$1</c:f>
              <c:strCache>
                <c:ptCount val="1"/>
                <c:pt idx="0">
                  <c:v>d9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Sheet5!$C$2:$C$10</c:f>
              <c:numCache/>
            </c:numRef>
          </c:xVal>
          <c:yVal>
            <c:numRef>
              <c:f>Sheet5!$L$2:$L$10</c:f>
              <c:numCache/>
            </c:numRef>
          </c:yVal>
          <c:smooth val="0"/>
        </c:ser>
        <c:ser>
          <c:idx val="9"/>
          <c:order val="9"/>
          <c:tx>
            <c:strRef>
              <c:f>Sheet5!$M$1</c:f>
              <c:strCache>
                <c:ptCount val="1"/>
                <c:pt idx="0">
                  <c:v>d10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Sheet5!$M$2:$M$10</c:f>
              <c:numCache/>
            </c:numRef>
          </c:yVal>
          <c:smooth val="0"/>
        </c:ser>
        <c:ser>
          <c:idx val="10"/>
          <c:order val="10"/>
          <c:tx>
            <c:strRef>
              <c:f>Sheet5!$N$1</c:f>
              <c:strCache>
                <c:ptCount val="1"/>
                <c:pt idx="0">
                  <c:v>d11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Sheet5!$N$2:$N$10</c:f>
              <c:numCache/>
            </c:numRef>
          </c:yVal>
          <c:smooth val="0"/>
        </c:ser>
        <c:ser>
          <c:idx val="11"/>
          <c:order val="11"/>
          <c:tx>
            <c:strRef>
              <c:f>Sheet5!$O$1</c:f>
              <c:strCache>
                <c:ptCount val="1"/>
                <c:pt idx="0">
                  <c:v>d12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Sheet5!$O$2:$O$10</c:f>
              <c:numCache/>
            </c:numRef>
          </c:yVal>
          <c:smooth val="0"/>
        </c:ser>
        <c:ser>
          <c:idx val="12"/>
          <c:order val="12"/>
          <c:tx>
            <c:strRef>
              <c:f>Sheet5!$P$1</c:f>
              <c:strCache>
                <c:ptCount val="1"/>
                <c:pt idx="0">
                  <c:v>d13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Sheet5!$P$2:$P$10</c:f>
              <c:numCache/>
            </c:numRef>
          </c:yVal>
          <c:smooth val="0"/>
        </c:ser>
        <c:ser>
          <c:idx val="13"/>
          <c:order val="13"/>
          <c:tx>
            <c:strRef>
              <c:f>Sheet5!$Q$1</c:f>
              <c:strCache>
                <c:ptCount val="1"/>
                <c:pt idx="0">
                  <c:v>d14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Sheet5!$Q$2:$Q$10</c:f>
              <c:numCache/>
            </c:numRef>
          </c:yVal>
          <c:smooth val="0"/>
        </c:ser>
        <c:ser>
          <c:idx val="14"/>
          <c:order val="14"/>
          <c:tx>
            <c:strRef>
              <c:f>Sheet5!$R$1</c:f>
              <c:strCache>
                <c:ptCount val="1"/>
                <c:pt idx="0">
                  <c:v>d15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Sheet5!$C$2:$C$10</c:f>
              <c:numCache/>
            </c:numRef>
          </c:xVal>
          <c:yVal>
            <c:numRef>
              <c:f>Sheet5!$R$2:$R$10</c:f>
              <c:numCache/>
            </c:numRef>
          </c:yVal>
          <c:smooth val="0"/>
        </c:ser>
        <c:axId val="32473298"/>
        <c:axId val="23824227"/>
      </c:scatterChart>
      <c:valAx>
        <c:axId val="32473298"/>
        <c:scaling>
          <c:orientation val="minMax"/>
          <c:max val="50000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 val="autoZero"/>
        <c:crossBetween val="midCat"/>
        <c:dispUnits/>
      </c:val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14975"/>
          <c:w val="0.13825"/>
          <c:h val="0.69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Growth of GenBnak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05"/>
          <c:w val="0.768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Sheet4!$C$1</c:f>
              <c:strCache>
                <c:ptCount val="1"/>
                <c:pt idx="0">
                  <c:v>Base Pairs 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Sheet4!$B$2:$B$55</c:f>
              <c:numCache/>
            </c:numRef>
          </c:xVal>
          <c:yVal>
            <c:numRef>
              <c:f>Sheet4!$C$2:$C$55</c:f>
              <c:numCache/>
            </c:numRef>
          </c:yVal>
          <c:smooth val="0"/>
        </c:ser>
        <c:ser>
          <c:idx val="1"/>
          <c:order val="1"/>
          <c:tx>
            <c:strRef>
              <c:f>Sheet4!$D$1</c:f>
              <c:strCache>
                <c:ptCount val="1"/>
                <c:pt idx="0">
                  <c:v>Sequences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Sheet4!$B$2:$B$55</c:f>
              <c:numCache/>
            </c:numRef>
          </c:xVal>
          <c:yVal>
            <c:numRef>
              <c:f>Sheet4!$D$2:$D$55</c:f>
              <c:numCache/>
            </c:numRef>
          </c:yVal>
          <c:smooth val="0"/>
        </c:ser>
        <c:axId val="13091452"/>
        <c:axId val="50714205"/>
      </c:scatterChart>
      <c:val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autoZero"/>
        <c:crossBetween val="midCat"/>
        <c:dispUnits/>
      </c:valAx>
      <c:valAx>
        <c:axId val="50714205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532"/>
          <c:w val="0.2035"/>
          <c:h val="0.1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 versus D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7625"/>
          <c:h val="0.82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Sheet6!$D$1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Sheet6!$C$2:$C$49</c:f>
              <c:numCache/>
            </c:numRef>
          </c:xVal>
          <c:yVal>
            <c:numRef>
              <c:f>Sheet6!$D$2:$D$49</c:f>
              <c:numCache/>
            </c:numRef>
          </c:yVal>
          <c:smooth val="0"/>
        </c:ser>
        <c:axId val="53774662"/>
        <c:axId val="14209911"/>
      </c:scatterChart>
      <c:val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 val="autoZero"/>
        <c:crossBetween val="midCat"/>
        <c:dispUnits/>
      </c:valAx>
      <c:valAx>
        <c:axId val="14209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555"/>
          <c:w val="0.1965"/>
          <c:h val="0.1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 versus D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875"/>
          <c:w val="0.746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Sheet6!$D$1</c:f>
              <c:strCache>
                <c:ptCount val="1"/>
                <c:pt idx="0">
                  <c:v>total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Sheet6!$A$2:$A$49</c:f>
              <c:numCache/>
            </c:numRef>
          </c:xVal>
          <c:yVal>
            <c:numRef>
              <c:f>Sheet6!$D$2:$D$49</c:f>
              <c:numCache/>
            </c:numRef>
          </c:yVal>
          <c:smooth val="0"/>
        </c:ser>
        <c:axId val="60780336"/>
        <c:axId val="10152113"/>
      </c:scatterChart>
      <c:val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 val="autoZero"/>
        <c:crossBetween val="midCat"/>
        <c:dispUnits/>
      </c:valAx>
      <c:valAx>
        <c:axId val="10152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5"/>
          <c:y val="0.5515"/>
          <c:w val="0.214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85"/>
          <c:w val="0.652"/>
          <c:h val="0.9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Sheet3!$H$1</c:f>
              <c:strCache>
                <c:ptCount val="1"/>
                <c:pt idx="0">
                  <c:v>LN(Bact)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Sheet3!$A$2:$A$28</c:f>
              <c:numCache/>
            </c:numRef>
          </c:xVal>
          <c:yVal>
            <c:numRef>
              <c:f>Sheet3!$H$2:$H$28</c:f>
              <c:numCache/>
            </c:numRef>
          </c:yVal>
          <c:smooth val="1"/>
        </c:ser>
        <c:ser>
          <c:idx val="1"/>
          <c:order val="1"/>
          <c:tx>
            <c:strRef>
              <c:f>Sheet3!$I$1</c:f>
              <c:strCache>
                <c:ptCount val="1"/>
                <c:pt idx="0">
                  <c:v>LN(Arch)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Sheet3!$A$2:$A$28</c:f>
              <c:numCache/>
            </c:numRef>
          </c:xVal>
          <c:yVal>
            <c:numRef>
              <c:f>Sheet3!$I$2:$I$28</c:f>
              <c:numCache/>
            </c:numRef>
          </c:yVal>
          <c:smooth val="1"/>
        </c:ser>
        <c:ser>
          <c:idx val="2"/>
          <c:order val="2"/>
          <c:tx>
            <c:strRef>
              <c:f>Sheet3!$J$1</c:f>
              <c:strCache>
                <c:ptCount val="1"/>
                <c:pt idx="0">
                  <c:v>LN(Euks)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Sheet3!$A$2:$A$28</c:f>
              <c:numCache/>
            </c:numRef>
          </c:xVal>
          <c:yVal>
            <c:numRef>
              <c:f>Sheet3!$J$2:$J$28</c:f>
              <c:numCache/>
            </c:numRef>
          </c:yVal>
          <c:smooth val="1"/>
        </c:ser>
        <c:ser>
          <c:idx val="3"/>
          <c:order val="3"/>
          <c:tx>
            <c:strRef>
              <c:f>Sheet3!$L$1</c:f>
              <c:strCache>
                <c:ptCount val="1"/>
                <c:pt idx="0">
                  <c:v>LN(Total)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4EE257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/>
            </c:trendlineLbl>
          </c:trendline>
          <c:xVal>
            <c:numRef>
              <c:f>Sheet3!$A$2:$A$28</c:f>
              <c:numCache/>
            </c:numRef>
          </c:xVal>
          <c:yVal>
            <c:numRef>
              <c:f>Sheet3!$L$2:$L$28</c:f>
              <c:numCache/>
            </c:numRef>
          </c:yVal>
          <c:smooth val="1"/>
        </c:ser>
        <c:axId val="24260154"/>
        <c:axId val="17014795"/>
      </c:scatterChart>
      <c:valAx>
        <c:axId val="24260154"/>
        <c:scaling>
          <c:orientation val="minMax"/>
          <c:min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 val="autoZero"/>
        <c:crossBetween val="midCat"/>
        <c:dispUnits/>
      </c:valAx>
      <c:valAx>
        <c:axId val="17014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274"/>
          <c:w val="0.1545"/>
          <c:h val="0.6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10</xdr:col>
      <xdr:colOff>0</xdr:colOff>
      <xdr:row>66</xdr:row>
      <xdr:rowOff>152400</xdr:rowOff>
    </xdr:to>
    <xdr:graphicFrame>
      <xdr:nvGraphicFramePr>
        <xdr:cNvPr id="1" name="Chart 1"/>
        <xdr:cNvGraphicFramePr/>
      </xdr:nvGraphicFramePr>
      <xdr:xfrm>
        <a:off x="0" y="6000750"/>
        <a:ext cx="66008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34</xdr:row>
      <xdr:rowOff>28575</xdr:rowOff>
    </xdr:from>
    <xdr:to>
      <xdr:col>20</xdr:col>
      <xdr:colOff>504825</xdr:colOff>
      <xdr:row>67</xdr:row>
      <xdr:rowOff>9525</xdr:rowOff>
    </xdr:to>
    <xdr:graphicFrame>
      <xdr:nvGraphicFramePr>
        <xdr:cNvPr id="2" name="Chart -1023"/>
        <xdr:cNvGraphicFramePr/>
      </xdr:nvGraphicFramePr>
      <xdr:xfrm>
        <a:off x="6267450" y="6029325"/>
        <a:ext cx="84296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0.0445</cdr:y>
    </cdr:from>
    <cdr:to>
      <cdr:x>0.7415</cdr:x>
      <cdr:y>0.08675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86350" y="2476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original</a:t>
          </a:r>
          <a:r>
            <a:rPr lang="en-US" cap="none" sz="9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0.0195</cdr:y>
    </cdr:from>
    <cdr:to>
      <cdr:x>0.88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104775"/>
          <a:ext cx="14287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Original + 10.11 years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I.e., zero is now in 1985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152400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96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14</xdr:col>
      <xdr:colOff>76200</xdr:colOff>
      <xdr:row>72</xdr:row>
      <xdr:rowOff>123825</xdr:rowOff>
    </xdr:to>
    <xdr:graphicFrame>
      <xdr:nvGraphicFramePr>
        <xdr:cNvPr id="2" name="Chart 2"/>
        <xdr:cNvGraphicFramePr/>
      </xdr:nvGraphicFramePr>
      <xdr:xfrm>
        <a:off x="4200525" y="5991225"/>
        <a:ext cx="7610475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238125</xdr:colOff>
      <xdr:row>36</xdr:row>
      <xdr:rowOff>0</xdr:rowOff>
    </xdr:from>
    <xdr:to>
      <xdr:col>3</xdr:col>
      <xdr:colOff>247650</xdr:colOff>
      <xdr:row>39</xdr:row>
      <xdr:rowOff>9525</xdr:rowOff>
    </xdr:to>
    <xdr:sp>
      <xdr:nvSpPr>
        <xdr:cNvPr id="3" name="Line 3"/>
        <xdr:cNvSpPr>
          <a:spLocks/>
        </xdr:cNvSpPr>
      </xdr:nvSpPr>
      <xdr:spPr>
        <a:xfrm>
          <a:off x="2752725" y="582930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247650</xdr:colOff>
      <xdr:row>45</xdr:row>
      <xdr:rowOff>123825</xdr:rowOff>
    </xdr:from>
    <xdr:to>
      <xdr:col>4</xdr:col>
      <xdr:colOff>561975</xdr:colOff>
      <xdr:row>49</xdr:row>
      <xdr:rowOff>47625</xdr:rowOff>
    </xdr:to>
    <xdr:sp>
      <xdr:nvSpPr>
        <xdr:cNvPr id="4" name="Line 4"/>
        <xdr:cNvSpPr>
          <a:spLocks/>
        </xdr:cNvSpPr>
      </xdr:nvSpPr>
      <xdr:spPr>
        <a:xfrm>
          <a:off x="2762250" y="7410450"/>
          <a:ext cx="1152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990600</xdr:colOff>
      <xdr:row>13</xdr:row>
      <xdr:rowOff>114300</xdr:rowOff>
    </xdr:from>
    <xdr:to>
      <xdr:col>16</xdr:col>
      <xdr:colOff>28575</xdr:colOff>
      <xdr:row>42</xdr:row>
      <xdr:rowOff>152400</xdr:rowOff>
    </xdr:to>
    <xdr:graphicFrame>
      <xdr:nvGraphicFramePr>
        <xdr:cNvPr id="1" name="Chart -1022"/>
        <xdr:cNvGraphicFramePr/>
      </xdr:nvGraphicFramePr>
      <xdr:xfrm>
        <a:off x="8953500" y="2838450"/>
        <a:ext cx="74199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76200</xdr:rowOff>
    </xdr:from>
    <xdr:to>
      <xdr:col>14</xdr:col>
      <xdr:colOff>476250</xdr:colOff>
      <xdr:row>25</xdr:row>
      <xdr:rowOff>114300</xdr:rowOff>
    </xdr:to>
    <xdr:graphicFrame>
      <xdr:nvGraphicFramePr>
        <xdr:cNvPr id="1" name="Chart -1022"/>
        <xdr:cNvGraphicFramePr/>
      </xdr:nvGraphicFramePr>
      <xdr:xfrm>
        <a:off x="4457700" y="76200"/>
        <a:ext cx="759142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152400</xdr:rowOff>
    </xdr:from>
    <xdr:to>
      <xdr:col>6</xdr:col>
      <xdr:colOff>533400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0" y="4848225"/>
        <a:ext cx="5238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12</xdr:row>
      <xdr:rowOff>76200</xdr:rowOff>
    </xdr:from>
    <xdr:to>
      <xdr:col>14</xdr:col>
      <xdr:colOff>142875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057900" y="2181225"/>
        <a:ext cx="54959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28</xdr:row>
      <xdr:rowOff>152400</xdr:rowOff>
    </xdr:from>
    <xdr:to>
      <xdr:col>11</xdr:col>
      <xdr:colOff>781050</xdr:colOff>
      <xdr:row>51</xdr:row>
      <xdr:rowOff>9525</xdr:rowOff>
    </xdr:to>
    <xdr:graphicFrame>
      <xdr:nvGraphicFramePr>
        <xdr:cNvPr id="1" name="Chart -1023"/>
        <xdr:cNvGraphicFramePr/>
      </xdr:nvGraphicFramePr>
      <xdr:xfrm>
        <a:off x="2905125" y="4848225"/>
        <a:ext cx="70961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37">
      <selection activeCell="N4" sqref="N4"/>
    </sheetView>
  </sheetViews>
  <sheetFormatPr defaultColWidth="11.00390625" defaultRowHeight="12.75"/>
  <cols>
    <col min="2" max="2" width="6.75390625" style="0" customWidth="1"/>
    <col min="4" max="4" width="8.375" style="0" customWidth="1"/>
    <col min="5" max="5" width="7.125" style="0" customWidth="1"/>
    <col min="6" max="6" width="5.625" style="0" customWidth="1"/>
    <col min="7" max="7" width="8.25390625" style="0" customWidth="1"/>
    <col min="8" max="8" width="6.75390625" style="0" customWidth="1"/>
    <col min="9" max="9" width="9.625" style="0" customWidth="1"/>
    <col min="10" max="10" width="12.125" style="0" customWidth="1"/>
    <col min="11" max="11" width="10.375" style="0" customWidth="1"/>
    <col min="12" max="13" width="6.125" style="0" customWidth="1"/>
  </cols>
  <sheetData>
    <row r="1" spans="1:12" s="4" customFormat="1" ht="51.75">
      <c r="A1" s="4" t="s">
        <v>29</v>
      </c>
      <c r="B1" s="4" t="s">
        <v>27</v>
      </c>
      <c r="D1" s="4" t="s">
        <v>23</v>
      </c>
      <c r="E1" s="4" t="s">
        <v>24</v>
      </c>
      <c r="F1" s="4" t="s">
        <v>25</v>
      </c>
      <c r="G1" s="4" t="s">
        <v>30</v>
      </c>
      <c r="H1" s="4" t="s">
        <v>26</v>
      </c>
      <c r="I1" s="4" t="s">
        <v>29</v>
      </c>
      <c r="J1" s="4" t="s">
        <v>31</v>
      </c>
      <c r="K1" s="4" t="s">
        <v>34</v>
      </c>
      <c r="L1" s="4" t="s">
        <v>26</v>
      </c>
    </row>
    <row r="2" spans="1:13" ht="12.75">
      <c r="A2" s="6">
        <v>3.36986301369863</v>
      </c>
      <c r="B2">
        <v>1230</v>
      </c>
      <c r="C2" s="2">
        <v>34668</v>
      </c>
      <c r="D2">
        <v>55</v>
      </c>
      <c r="E2">
        <v>7</v>
      </c>
      <c r="F2">
        <v>38</v>
      </c>
      <c r="H2">
        <f>SUM(D2:F2)</f>
        <v>100</v>
      </c>
      <c r="I2" s="5">
        <f>$B2/365</f>
        <v>3.3698630136986303</v>
      </c>
      <c r="J2" s="5">
        <f aca="true" t="shared" si="0" ref="J2:J28">$B2/365-3.369</f>
        <v>0.0008630136986300663</v>
      </c>
      <c r="K2" s="5">
        <f>$B2/365+10.11</f>
        <v>13.47986301369863</v>
      </c>
      <c r="L2" s="3">
        <f>H2</f>
        <v>100</v>
      </c>
      <c r="M2" s="3"/>
    </row>
    <row r="3" spans="1:13" ht="12.75">
      <c r="A3" s="6">
        <v>3.9452054794520546</v>
      </c>
      <c r="B3">
        <v>1440</v>
      </c>
      <c r="C3" s="2">
        <v>34880</v>
      </c>
      <c r="D3">
        <v>80</v>
      </c>
      <c r="E3">
        <v>10</v>
      </c>
      <c r="F3">
        <v>60</v>
      </c>
      <c r="H3">
        <f>SUM(D3:F3)</f>
        <v>150</v>
      </c>
      <c r="I3" s="5">
        <f aca="true" t="shared" si="1" ref="I3:I28">$B3/365</f>
        <v>3.9452054794520546</v>
      </c>
      <c r="J3" s="5">
        <f t="shared" si="0"/>
        <v>0.5762054794520544</v>
      </c>
      <c r="K3" s="5">
        <f aca="true" t="shared" si="2" ref="K3:K28">$B3/365+10.11</f>
        <v>14.055205479452054</v>
      </c>
      <c r="L3" s="3">
        <f aca="true" t="shared" si="3" ref="L3:L28">H3</f>
        <v>150</v>
      </c>
      <c r="M3" s="3"/>
    </row>
    <row r="4" spans="1:13" ht="12.75">
      <c r="A4" s="6">
        <v>4.43835616438356</v>
      </c>
      <c r="B4">
        <v>1620</v>
      </c>
      <c r="C4" s="2">
        <v>35064</v>
      </c>
      <c r="D4">
        <v>100</v>
      </c>
      <c r="E4">
        <v>15</v>
      </c>
      <c r="F4">
        <v>85</v>
      </c>
      <c r="H4">
        <f>SUM(D4:F4)</f>
        <v>200</v>
      </c>
      <c r="I4" s="5">
        <f t="shared" si="1"/>
        <v>4.438356164383562</v>
      </c>
      <c r="J4" s="5">
        <f t="shared" si="0"/>
        <v>1.0693561643835614</v>
      </c>
      <c r="K4" s="5">
        <f t="shared" si="2"/>
        <v>14.548356164383561</v>
      </c>
      <c r="L4" s="3">
        <f t="shared" si="3"/>
        <v>200</v>
      </c>
      <c r="M4" s="3"/>
    </row>
    <row r="5" spans="1:13" ht="12.75">
      <c r="A5" s="6">
        <v>4.84931506849315</v>
      </c>
      <c r="B5">
        <v>1770</v>
      </c>
      <c r="C5" s="2">
        <v>35216</v>
      </c>
      <c r="D5">
        <v>137</v>
      </c>
      <c r="E5">
        <v>19</v>
      </c>
      <c r="F5">
        <v>106</v>
      </c>
      <c r="H5">
        <f aca="true" t="shared" si="4" ref="H5:H19">SUM(D5:F5)</f>
        <v>262</v>
      </c>
      <c r="I5" s="5">
        <f t="shared" si="1"/>
        <v>4.8493150684931505</v>
      </c>
      <c r="J5" s="5">
        <f t="shared" si="0"/>
        <v>1.4803150684931503</v>
      </c>
      <c r="K5" s="5">
        <f t="shared" si="2"/>
        <v>14.95931506849315</v>
      </c>
      <c r="L5" s="3">
        <f t="shared" si="3"/>
        <v>262</v>
      </c>
      <c r="M5" s="3"/>
    </row>
    <row r="6" spans="1:13" ht="12.75">
      <c r="A6" s="6">
        <v>5.178082191780823</v>
      </c>
      <c r="B6">
        <v>1890</v>
      </c>
      <c r="C6" s="2">
        <v>35338</v>
      </c>
      <c r="D6">
        <v>174</v>
      </c>
      <c r="E6">
        <v>19</v>
      </c>
      <c r="F6">
        <v>136</v>
      </c>
      <c r="H6">
        <f t="shared" si="4"/>
        <v>329</v>
      </c>
      <c r="I6" s="5">
        <f t="shared" si="1"/>
        <v>5.178082191780822</v>
      </c>
      <c r="J6" s="5">
        <f t="shared" si="0"/>
        <v>1.809082191780822</v>
      </c>
      <c r="K6" s="5">
        <f t="shared" si="2"/>
        <v>15.288082191780822</v>
      </c>
      <c r="L6" s="3">
        <f t="shared" si="3"/>
        <v>329</v>
      </c>
      <c r="M6" s="3"/>
    </row>
    <row r="7" spans="1:13" ht="12.75">
      <c r="A7" s="6">
        <v>5.424657534246576</v>
      </c>
      <c r="B7">
        <v>1980</v>
      </c>
      <c r="C7" s="2">
        <v>35430</v>
      </c>
      <c r="D7">
        <v>198</v>
      </c>
      <c r="E7">
        <v>22</v>
      </c>
      <c r="F7">
        <v>138</v>
      </c>
      <c r="H7">
        <f t="shared" si="4"/>
        <v>358</v>
      </c>
      <c r="I7" s="5">
        <f t="shared" si="1"/>
        <v>5.424657534246576</v>
      </c>
      <c r="J7" s="5">
        <f t="shared" si="0"/>
        <v>2.0556575342465755</v>
      </c>
      <c r="K7" s="5">
        <f t="shared" si="2"/>
        <v>15.534657534246575</v>
      </c>
      <c r="L7" s="3">
        <f t="shared" si="3"/>
        <v>358</v>
      </c>
      <c r="M7" s="3"/>
    </row>
    <row r="8" spans="1:13" ht="12.75">
      <c r="A8" s="6">
        <v>5.753424657534246</v>
      </c>
      <c r="B8">
        <v>2100</v>
      </c>
      <c r="C8" s="2">
        <v>35550</v>
      </c>
      <c r="D8">
        <v>235</v>
      </c>
      <c r="E8">
        <v>24</v>
      </c>
      <c r="F8">
        <v>159</v>
      </c>
      <c r="H8">
        <f t="shared" si="4"/>
        <v>418</v>
      </c>
      <c r="I8" s="5">
        <f t="shared" si="1"/>
        <v>5.7534246575342465</v>
      </c>
      <c r="J8" s="5">
        <f t="shared" si="0"/>
        <v>2.3844246575342463</v>
      </c>
      <c r="K8" s="5">
        <f t="shared" si="2"/>
        <v>15.863424657534246</v>
      </c>
      <c r="L8" s="3">
        <f t="shared" si="3"/>
        <v>418</v>
      </c>
      <c r="M8" s="3"/>
    </row>
    <row r="9" spans="1:13" ht="12.75">
      <c r="A9" s="6">
        <v>6.082191780821918</v>
      </c>
      <c r="B9">
        <v>2220</v>
      </c>
      <c r="C9" s="2">
        <v>35673</v>
      </c>
      <c r="D9">
        <v>240</v>
      </c>
      <c r="E9">
        <v>27</v>
      </c>
      <c r="F9">
        <v>172</v>
      </c>
      <c r="H9">
        <f t="shared" si="4"/>
        <v>439</v>
      </c>
      <c r="I9" s="5">
        <f t="shared" si="1"/>
        <v>6.082191780821918</v>
      </c>
      <c r="J9" s="5">
        <f t="shared" si="0"/>
        <v>2.713191780821918</v>
      </c>
      <c r="K9" s="5">
        <f t="shared" si="2"/>
        <v>16.19219178082192</v>
      </c>
      <c r="L9" s="3">
        <f t="shared" si="3"/>
        <v>439</v>
      </c>
      <c r="M9" s="3"/>
    </row>
    <row r="10" spans="1:13" ht="12.75">
      <c r="A10" s="6">
        <v>6.410958904109589</v>
      </c>
      <c r="B10">
        <v>2340</v>
      </c>
      <c r="C10" s="2">
        <v>35795</v>
      </c>
      <c r="D10">
        <v>295</v>
      </c>
      <c r="E10">
        <v>28</v>
      </c>
      <c r="F10">
        <v>172</v>
      </c>
      <c r="H10">
        <f t="shared" si="4"/>
        <v>495</v>
      </c>
      <c r="I10" s="5">
        <f t="shared" si="1"/>
        <v>6.410958904109589</v>
      </c>
      <c r="J10" s="5">
        <f t="shared" si="0"/>
        <v>3.0419589041095887</v>
      </c>
      <c r="K10" s="5">
        <f t="shared" si="2"/>
        <v>16.520958904109587</v>
      </c>
      <c r="L10" s="3">
        <f t="shared" si="3"/>
        <v>495</v>
      </c>
      <c r="M10" s="3"/>
    </row>
    <row r="11" spans="1:13" ht="12.75">
      <c r="A11" s="6">
        <v>6.904109589041096</v>
      </c>
      <c r="B11">
        <v>2520</v>
      </c>
      <c r="C11" s="2">
        <v>35976</v>
      </c>
      <c r="D11">
        <v>358</v>
      </c>
      <c r="E11">
        <v>37</v>
      </c>
      <c r="F11">
        <v>224</v>
      </c>
      <c r="H11">
        <f t="shared" si="4"/>
        <v>619</v>
      </c>
      <c r="I11" s="5">
        <f t="shared" si="1"/>
        <v>6.904109589041096</v>
      </c>
      <c r="J11" s="5">
        <f t="shared" si="0"/>
        <v>3.5351095890410957</v>
      </c>
      <c r="K11" s="5">
        <f t="shared" si="2"/>
        <v>17.014109589041094</v>
      </c>
      <c r="L11" s="3">
        <f t="shared" si="3"/>
        <v>619</v>
      </c>
      <c r="M11" s="3"/>
    </row>
    <row r="12" spans="1:17" ht="12.75">
      <c r="A12" s="6">
        <v>7.397260273972603</v>
      </c>
      <c r="B12">
        <v>2700</v>
      </c>
      <c r="C12" s="2">
        <v>36160</v>
      </c>
      <c r="D12">
        <v>416</v>
      </c>
      <c r="E12">
        <v>39</v>
      </c>
      <c r="F12">
        <v>251</v>
      </c>
      <c r="H12">
        <f t="shared" si="4"/>
        <v>706</v>
      </c>
      <c r="I12" s="5">
        <f t="shared" si="1"/>
        <v>7.397260273972603</v>
      </c>
      <c r="J12" s="5">
        <f t="shared" si="0"/>
        <v>4.028260273972602</v>
      </c>
      <c r="K12" s="5">
        <f t="shared" si="2"/>
        <v>17.5072602739726</v>
      </c>
      <c r="L12" s="3">
        <f t="shared" si="3"/>
        <v>706</v>
      </c>
      <c r="M12" s="3"/>
      <c r="Q12" t="s">
        <v>40</v>
      </c>
    </row>
    <row r="13" spans="1:13" ht="12.75">
      <c r="A13" s="6">
        <v>7.561643835616438</v>
      </c>
      <c r="B13">
        <v>2760</v>
      </c>
      <c r="C13" s="2">
        <v>36219</v>
      </c>
      <c r="D13">
        <v>418</v>
      </c>
      <c r="E13">
        <v>39</v>
      </c>
      <c r="F13">
        <v>272</v>
      </c>
      <c r="H13">
        <f t="shared" si="4"/>
        <v>729</v>
      </c>
      <c r="I13" s="5">
        <f t="shared" si="1"/>
        <v>7.561643835616438</v>
      </c>
      <c r="J13" s="5">
        <f t="shared" si="0"/>
        <v>4.192643835616439</v>
      </c>
      <c r="K13" s="5">
        <f t="shared" si="2"/>
        <v>17.671643835616436</v>
      </c>
      <c r="L13" s="3">
        <f t="shared" si="3"/>
        <v>729</v>
      </c>
      <c r="M13" s="3"/>
    </row>
    <row r="14" spans="1:17" ht="12.75">
      <c r="A14" s="6">
        <v>7.643835616438355</v>
      </c>
      <c r="B14">
        <v>2790</v>
      </c>
      <c r="C14" s="2">
        <v>36250</v>
      </c>
      <c r="D14">
        <v>420</v>
      </c>
      <c r="E14">
        <v>39</v>
      </c>
      <c r="F14">
        <v>298</v>
      </c>
      <c r="H14">
        <f t="shared" si="4"/>
        <v>757</v>
      </c>
      <c r="I14" s="5">
        <f t="shared" si="1"/>
        <v>7.6438356164383565</v>
      </c>
      <c r="J14" s="5">
        <f t="shared" si="0"/>
        <v>4.274835616438356</v>
      </c>
      <c r="K14" s="5">
        <f t="shared" si="2"/>
        <v>17.753835616438355</v>
      </c>
      <c r="L14" s="3">
        <f t="shared" si="3"/>
        <v>757</v>
      </c>
      <c r="M14" s="3"/>
      <c r="O14" t="s">
        <v>39</v>
      </c>
      <c r="P14" t="s">
        <v>38</v>
      </c>
      <c r="Q14" t="s">
        <v>37</v>
      </c>
    </row>
    <row r="15" spans="1:17" ht="12.75">
      <c r="A15" s="6">
        <v>7.808219178082192</v>
      </c>
      <c r="B15">
        <v>2850</v>
      </c>
      <c r="C15" s="2">
        <v>36311</v>
      </c>
      <c r="D15">
        <v>432</v>
      </c>
      <c r="E15">
        <v>39</v>
      </c>
      <c r="F15">
        <v>320</v>
      </c>
      <c r="H15">
        <f t="shared" si="4"/>
        <v>791</v>
      </c>
      <c r="I15" s="5">
        <f t="shared" si="1"/>
        <v>7.808219178082192</v>
      </c>
      <c r="J15" s="5">
        <f t="shared" si="0"/>
        <v>4.439219178082192</v>
      </c>
      <c r="K15" s="5">
        <f t="shared" si="2"/>
        <v>17.91821917808219</v>
      </c>
      <c r="L15" s="3">
        <f t="shared" si="3"/>
        <v>791</v>
      </c>
      <c r="M15" s="3"/>
      <c r="N15" t="s">
        <v>35</v>
      </c>
      <c r="O15">
        <v>0.3695</v>
      </c>
      <c r="P15">
        <f>1/O15</f>
        <v>2.706359945872801</v>
      </c>
      <c r="Q15">
        <f>(1/O15)*LN(2)</f>
        <v>1.8759057660620981</v>
      </c>
    </row>
    <row r="16" spans="1:17" ht="12.75">
      <c r="A16" s="6">
        <v>8.054794520547949</v>
      </c>
      <c r="B16">
        <v>2940</v>
      </c>
      <c r="C16" s="2">
        <v>36403</v>
      </c>
      <c r="D16">
        <v>488</v>
      </c>
      <c r="E16">
        <v>39</v>
      </c>
      <c r="F16">
        <v>340</v>
      </c>
      <c r="H16">
        <f t="shared" si="4"/>
        <v>867</v>
      </c>
      <c r="I16" s="5">
        <f t="shared" si="1"/>
        <v>8.054794520547945</v>
      </c>
      <c r="J16" s="5">
        <f t="shared" si="0"/>
        <v>4.685794520547946</v>
      </c>
      <c r="K16" s="5">
        <f t="shared" si="2"/>
        <v>18.164794520547943</v>
      </c>
      <c r="L16" s="3">
        <f t="shared" si="3"/>
        <v>867</v>
      </c>
      <c r="M16" s="3"/>
      <c r="N16" t="s">
        <v>23</v>
      </c>
      <c r="O16">
        <v>0.3866</v>
      </c>
      <c r="P16">
        <f>1/O16</f>
        <v>2.586652871184687</v>
      </c>
      <c r="Q16">
        <f>(1/O16)*LN(2)</f>
        <v>1.792931144748953</v>
      </c>
    </row>
    <row r="17" spans="1:17" ht="12.75">
      <c r="A17" s="6">
        <v>8.219178082191778</v>
      </c>
      <c r="B17">
        <v>3000</v>
      </c>
      <c r="C17" s="2">
        <v>36464</v>
      </c>
      <c r="D17">
        <v>517</v>
      </c>
      <c r="E17">
        <v>39</v>
      </c>
      <c r="F17">
        <v>381</v>
      </c>
      <c r="H17">
        <f t="shared" si="4"/>
        <v>937</v>
      </c>
      <c r="I17" s="5">
        <f t="shared" si="1"/>
        <v>8.219178082191782</v>
      </c>
      <c r="J17" s="5">
        <f t="shared" si="0"/>
        <v>4.850178082191782</v>
      </c>
      <c r="K17" s="5">
        <f t="shared" si="2"/>
        <v>18.32917808219178</v>
      </c>
      <c r="L17" s="3">
        <f t="shared" si="3"/>
        <v>937</v>
      </c>
      <c r="M17" s="3"/>
      <c r="N17" t="s">
        <v>36</v>
      </c>
      <c r="O17">
        <v>0.3554</v>
      </c>
      <c r="P17">
        <f>1/O17</f>
        <v>2.8137310073157007</v>
      </c>
      <c r="Q17">
        <f>(1/O17)*LN(2)</f>
        <v>1.9503297145749727</v>
      </c>
    </row>
    <row r="18" spans="1:17" ht="12.75">
      <c r="A18" s="6">
        <v>8.465753424657533</v>
      </c>
      <c r="B18">
        <v>3090</v>
      </c>
      <c r="C18" s="2">
        <v>36556</v>
      </c>
      <c r="D18">
        <v>543</v>
      </c>
      <c r="E18">
        <v>39</v>
      </c>
      <c r="F18">
        <v>391</v>
      </c>
      <c r="H18">
        <f t="shared" si="4"/>
        <v>973</v>
      </c>
      <c r="I18" s="5">
        <f t="shared" si="1"/>
        <v>8.465753424657533</v>
      </c>
      <c r="J18" s="5">
        <f t="shared" si="0"/>
        <v>5.096753424657534</v>
      </c>
      <c r="K18" s="5">
        <f t="shared" si="2"/>
        <v>18.575753424657535</v>
      </c>
      <c r="L18" s="3">
        <f t="shared" si="3"/>
        <v>973</v>
      </c>
      <c r="M18" s="3"/>
      <c r="N18" t="s">
        <v>24</v>
      </c>
      <c r="O18">
        <v>0.2699</v>
      </c>
      <c r="P18">
        <f>1/O18</f>
        <v>3.7050759540570586</v>
      </c>
      <c r="Q18">
        <f>(1/O18)*LN(2)</f>
        <v>2.5681629513150996</v>
      </c>
    </row>
    <row r="19" spans="1:13" ht="12.75">
      <c r="A19" s="6">
        <v>8.63013698630137</v>
      </c>
      <c r="B19">
        <v>3150</v>
      </c>
      <c r="C19" s="2">
        <v>36616</v>
      </c>
      <c r="D19">
        <v>590</v>
      </c>
      <c r="E19">
        <v>44</v>
      </c>
      <c r="F19">
        <v>440</v>
      </c>
      <c r="H19">
        <f t="shared" si="4"/>
        <v>1074</v>
      </c>
      <c r="I19" s="5">
        <f t="shared" si="1"/>
        <v>8.63013698630137</v>
      </c>
      <c r="J19" s="5">
        <f t="shared" si="0"/>
        <v>5.26113698630137</v>
      </c>
      <c r="K19" s="5">
        <f t="shared" si="2"/>
        <v>18.74013698630137</v>
      </c>
      <c r="L19" s="3">
        <f t="shared" si="3"/>
        <v>1074</v>
      </c>
      <c r="M19" s="3"/>
    </row>
    <row r="20" spans="1:13" ht="12.75">
      <c r="A20" s="6">
        <v>8.794520547945206</v>
      </c>
      <c r="B20">
        <v>3210</v>
      </c>
      <c r="C20" s="2">
        <v>36677</v>
      </c>
      <c r="D20">
        <v>627</v>
      </c>
      <c r="E20">
        <v>44</v>
      </c>
      <c r="F20">
        <v>447</v>
      </c>
      <c r="H20">
        <f aca="true" t="shared" si="5" ref="H20:H26">SUM(D20:F20)</f>
        <v>1118</v>
      </c>
      <c r="I20" s="5">
        <f t="shared" si="1"/>
        <v>8.794520547945206</v>
      </c>
      <c r="J20" s="5">
        <f t="shared" si="0"/>
        <v>5.425520547945206</v>
      </c>
      <c r="K20" s="5">
        <f t="shared" si="2"/>
        <v>18.904520547945204</v>
      </c>
      <c r="L20" s="3">
        <f t="shared" si="3"/>
        <v>1118</v>
      </c>
      <c r="M20" s="3"/>
    </row>
    <row r="21" spans="1:13" ht="12.75">
      <c r="A21" s="6">
        <v>8.95890410958904</v>
      </c>
      <c r="B21">
        <v>3270</v>
      </c>
      <c r="C21" s="2">
        <v>36738</v>
      </c>
      <c r="D21">
        <v>649</v>
      </c>
      <c r="E21">
        <v>46</v>
      </c>
      <c r="F21">
        <v>469</v>
      </c>
      <c r="H21">
        <f t="shared" si="5"/>
        <v>1164</v>
      </c>
      <c r="I21" s="5">
        <f t="shared" si="1"/>
        <v>8.95890410958904</v>
      </c>
      <c r="J21" s="5">
        <f t="shared" si="0"/>
        <v>5.589904109589041</v>
      </c>
      <c r="K21" s="5">
        <f t="shared" si="2"/>
        <v>19.06890410958904</v>
      </c>
      <c r="L21" s="3">
        <f t="shared" si="3"/>
        <v>1164</v>
      </c>
      <c r="M21" s="3"/>
    </row>
    <row r="22" spans="1:13" ht="12.75">
      <c r="A22" s="6">
        <v>9.123287671232875</v>
      </c>
      <c r="B22">
        <v>3330</v>
      </c>
      <c r="C22" s="2">
        <v>36799</v>
      </c>
      <c r="D22">
        <v>673</v>
      </c>
      <c r="E22">
        <v>46</v>
      </c>
      <c r="F22">
        <v>483</v>
      </c>
      <c r="H22">
        <f t="shared" si="5"/>
        <v>1202</v>
      </c>
      <c r="I22" s="5">
        <f t="shared" si="1"/>
        <v>9.123287671232877</v>
      </c>
      <c r="J22" s="5">
        <f t="shared" si="0"/>
        <v>5.754287671232877</v>
      </c>
      <c r="K22" s="5">
        <f t="shared" si="2"/>
        <v>19.233287671232876</v>
      </c>
      <c r="L22" s="3">
        <f t="shared" si="3"/>
        <v>1202</v>
      </c>
      <c r="M22" s="3"/>
    </row>
    <row r="23" spans="1:13" ht="12.75">
      <c r="A23" s="6">
        <v>9.36986301369863</v>
      </c>
      <c r="B23">
        <v>3420</v>
      </c>
      <c r="C23" s="2">
        <v>36891</v>
      </c>
      <c r="D23">
        <v>704</v>
      </c>
      <c r="E23">
        <v>47</v>
      </c>
      <c r="F23">
        <v>496</v>
      </c>
      <c r="H23">
        <f t="shared" si="5"/>
        <v>1247</v>
      </c>
      <c r="I23" s="5">
        <f t="shared" si="1"/>
        <v>9.36986301369863</v>
      </c>
      <c r="J23" s="5">
        <f t="shared" si="0"/>
        <v>6.0008630136986305</v>
      </c>
      <c r="K23" s="5">
        <f t="shared" si="2"/>
        <v>19.47986301369863</v>
      </c>
      <c r="L23" s="3">
        <f t="shared" si="3"/>
        <v>1247</v>
      </c>
      <c r="M23" s="3"/>
    </row>
    <row r="24" spans="1:13" ht="12.75">
      <c r="A24" s="6">
        <v>9.65</v>
      </c>
      <c r="B24">
        <v>3510</v>
      </c>
      <c r="C24" s="2">
        <v>36981</v>
      </c>
      <c r="D24">
        <v>800</v>
      </c>
      <c r="E24">
        <v>54</v>
      </c>
      <c r="F24">
        <v>515</v>
      </c>
      <c r="H24">
        <f t="shared" si="5"/>
        <v>1369</v>
      </c>
      <c r="I24" s="5">
        <f t="shared" si="1"/>
        <v>9.616438356164384</v>
      </c>
      <c r="J24" s="5">
        <f t="shared" si="0"/>
        <v>6.247438356164384</v>
      </c>
      <c r="K24" s="5">
        <f t="shared" si="2"/>
        <v>19.726438356164383</v>
      </c>
      <c r="L24" s="3">
        <f t="shared" si="3"/>
        <v>1369</v>
      </c>
      <c r="M24" s="3"/>
    </row>
    <row r="25" spans="1:21" ht="12.75">
      <c r="A25" s="6">
        <v>9.863013698630137</v>
      </c>
      <c r="B25">
        <v>3600</v>
      </c>
      <c r="C25" s="2">
        <v>37072</v>
      </c>
      <c r="D25">
        <v>902</v>
      </c>
      <c r="E25">
        <v>62</v>
      </c>
      <c r="F25">
        <v>532</v>
      </c>
      <c r="H25">
        <f t="shared" si="5"/>
        <v>1496</v>
      </c>
      <c r="I25" s="5">
        <f t="shared" si="1"/>
        <v>9.863013698630137</v>
      </c>
      <c r="J25" s="5">
        <f t="shared" si="0"/>
        <v>6.4940136986301376</v>
      </c>
      <c r="K25" s="5">
        <f t="shared" si="2"/>
        <v>19.973013698630137</v>
      </c>
      <c r="L25" s="3">
        <f t="shared" si="3"/>
        <v>1496</v>
      </c>
      <c r="M25" s="3"/>
      <c r="T25" t="s">
        <v>28</v>
      </c>
      <c r="U25" s="1">
        <v>33419</v>
      </c>
    </row>
    <row r="26" spans="1:13" ht="12.75">
      <c r="A26" s="6">
        <v>10.10958904109589</v>
      </c>
      <c r="B26">
        <v>3690</v>
      </c>
      <c r="C26" s="2">
        <v>37164</v>
      </c>
      <c r="D26">
        <v>956</v>
      </c>
      <c r="E26">
        <v>62</v>
      </c>
      <c r="F26">
        <v>572</v>
      </c>
      <c r="H26">
        <f t="shared" si="5"/>
        <v>1590</v>
      </c>
      <c r="I26" s="5">
        <f t="shared" si="1"/>
        <v>10.10958904109589</v>
      </c>
      <c r="J26" s="5">
        <f t="shared" si="0"/>
        <v>6.740589041095891</v>
      </c>
      <c r="K26" s="5">
        <f t="shared" si="2"/>
        <v>20.21958904109589</v>
      </c>
      <c r="L26" s="3">
        <f t="shared" si="3"/>
        <v>1590</v>
      </c>
      <c r="M26" s="3"/>
    </row>
    <row r="27" spans="1:13" ht="12.75">
      <c r="A27" s="6">
        <v>10.356164383561643</v>
      </c>
      <c r="B27">
        <v>3780</v>
      </c>
      <c r="C27" s="2">
        <v>37256</v>
      </c>
      <c r="D27">
        <v>1123</v>
      </c>
      <c r="E27">
        <v>79</v>
      </c>
      <c r="F27">
        <v>611</v>
      </c>
      <c r="H27">
        <f>SUM(D27:F27)</f>
        <v>1813</v>
      </c>
      <c r="I27" s="5">
        <f t="shared" si="1"/>
        <v>10.356164383561644</v>
      </c>
      <c r="J27" s="5">
        <f t="shared" si="0"/>
        <v>6.987164383561645</v>
      </c>
      <c r="K27" s="5">
        <f t="shared" si="2"/>
        <v>20.466164383561644</v>
      </c>
      <c r="L27" s="3">
        <f t="shared" si="3"/>
        <v>1813</v>
      </c>
      <c r="M27" s="3"/>
    </row>
    <row r="28" spans="1:13" ht="12.75">
      <c r="A28" s="6">
        <v>10.93150684931507</v>
      </c>
      <c r="B28">
        <v>3990</v>
      </c>
      <c r="C28" s="2">
        <v>37468</v>
      </c>
      <c r="D28">
        <v>1323</v>
      </c>
      <c r="E28">
        <v>85</v>
      </c>
      <c r="F28">
        <v>672</v>
      </c>
      <c r="G28">
        <v>58</v>
      </c>
      <c r="H28">
        <f>SUM(D28:G28)</f>
        <v>2138</v>
      </c>
      <c r="I28" s="5">
        <f t="shared" si="1"/>
        <v>10.931506849315069</v>
      </c>
      <c r="J28" s="5">
        <f t="shared" si="0"/>
        <v>7.562506849315069</v>
      </c>
      <c r="K28" s="5">
        <f t="shared" si="2"/>
        <v>21.04150684931507</v>
      </c>
      <c r="L28" s="3">
        <f t="shared" si="3"/>
        <v>2138</v>
      </c>
      <c r="M28" s="3"/>
    </row>
    <row r="29" ht="12.75">
      <c r="C29" s="1"/>
    </row>
    <row r="31" spans="1:11" ht="12.75">
      <c r="A31" s="1"/>
      <c r="I31" s="1"/>
      <c r="J31" s="1"/>
      <c r="K31" s="1"/>
    </row>
    <row r="49" ht="12.75">
      <c r="R49" t="s">
        <v>32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&amp;CNumber of genome projects registered at GOLD according to taxonomic grouping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1:C45"/>
  <sheetViews>
    <sheetView workbookViewId="0" topLeftCell="A73">
      <selection activeCell="D38" sqref="D38"/>
    </sheetView>
  </sheetViews>
  <sheetFormatPr defaultColWidth="11.00390625" defaultRowHeight="12.75"/>
  <sheetData>
    <row r="41" ht="12.75">
      <c r="C41" t="s">
        <v>33</v>
      </c>
    </row>
    <row r="43" ht="12.75">
      <c r="C43" t="s">
        <v>57</v>
      </c>
    </row>
    <row r="44" ht="12.75">
      <c r="C44" t="s">
        <v>58</v>
      </c>
    </row>
    <row r="45" ht="12.75">
      <c r="C45" t="s">
        <v>59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&amp;CBetter start time?  Possible choice f(t=0)=1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N46" sqref="N46"/>
    </sheetView>
  </sheetViews>
  <sheetFormatPr defaultColWidth="11.00390625" defaultRowHeight="12.75"/>
  <cols>
    <col min="3" max="20" width="13.75390625" style="0" bestFit="1" customWidth="1"/>
  </cols>
  <sheetData>
    <row r="1" spans="1:20" ht="16.5">
      <c r="A1" s="8" t="s">
        <v>45</v>
      </c>
      <c r="B1" s="8"/>
      <c r="C1" s="4" t="s">
        <v>46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4</v>
      </c>
      <c r="N1" t="s">
        <v>5</v>
      </c>
      <c r="O1" t="s">
        <v>6</v>
      </c>
      <c r="P1" t="s">
        <v>7</v>
      </c>
      <c r="Q1" t="s">
        <v>8</v>
      </c>
      <c r="R1" t="s">
        <v>9</v>
      </c>
      <c r="S1" t="s">
        <v>10</v>
      </c>
      <c r="T1" t="s">
        <v>11</v>
      </c>
    </row>
    <row r="2" spans="1:20" ht="16.5">
      <c r="A2" s="8">
        <v>1982</v>
      </c>
      <c r="B2" s="8">
        <f>A2-1981</f>
        <v>1</v>
      </c>
      <c r="C2" s="7">
        <v>680338</v>
      </c>
      <c r="D2" s="7">
        <f aca="true" t="shared" si="0" ref="D2:D24">C3</f>
        <v>2274029</v>
      </c>
      <c r="E2" s="7">
        <f aca="true" t="shared" si="1" ref="E2:T17">D3</f>
        <v>3368765</v>
      </c>
      <c r="F2" s="7">
        <f t="shared" si="1"/>
        <v>5204420</v>
      </c>
      <c r="G2" s="7">
        <f t="shared" si="1"/>
        <v>9615371</v>
      </c>
      <c r="H2" s="7">
        <f t="shared" si="1"/>
        <v>15514776</v>
      </c>
      <c r="I2" s="7">
        <f t="shared" si="1"/>
        <v>23800000</v>
      </c>
      <c r="J2" s="7">
        <f t="shared" si="1"/>
        <v>34762585</v>
      </c>
      <c r="K2" s="7">
        <f t="shared" si="1"/>
        <v>49179285</v>
      </c>
      <c r="L2" s="7">
        <f t="shared" si="1"/>
        <v>71947426</v>
      </c>
      <c r="M2" s="7">
        <f t="shared" si="1"/>
        <v>101008486</v>
      </c>
      <c r="N2" s="7">
        <f t="shared" si="1"/>
        <v>157152442</v>
      </c>
      <c r="O2" s="7">
        <f t="shared" si="1"/>
        <v>217102462</v>
      </c>
      <c r="P2" s="7">
        <f t="shared" si="1"/>
        <v>384939485</v>
      </c>
      <c r="Q2" s="7">
        <f t="shared" si="1"/>
        <v>651972984</v>
      </c>
      <c r="R2" s="7">
        <f t="shared" si="1"/>
        <v>1160300687</v>
      </c>
      <c r="S2" s="7">
        <f t="shared" si="1"/>
        <v>2008761784</v>
      </c>
      <c r="T2" s="7">
        <f t="shared" si="1"/>
        <v>3841163011</v>
      </c>
    </row>
    <row r="3" spans="1:20" ht="16.5">
      <c r="A3" s="8">
        <v>1983</v>
      </c>
      <c r="B3" s="8">
        <f aca="true" t="shared" si="2" ref="B3:B25">A3-1981</f>
        <v>2</v>
      </c>
      <c r="C3" s="7">
        <v>2274029</v>
      </c>
      <c r="D3" s="7">
        <f t="shared" si="0"/>
        <v>3368765</v>
      </c>
      <c r="E3" s="7">
        <f t="shared" si="1"/>
        <v>5204420</v>
      </c>
      <c r="F3" s="7">
        <f t="shared" si="1"/>
        <v>9615371</v>
      </c>
      <c r="G3" s="7">
        <f t="shared" si="1"/>
        <v>15514776</v>
      </c>
      <c r="H3" s="7">
        <f t="shared" si="1"/>
        <v>23800000</v>
      </c>
      <c r="I3" s="7">
        <f t="shared" si="1"/>
        <v>34762585</v>
      </c>
      <c r="J3" s="7">
        <f t="shared" si="1"/>
        <v>49179285</v>
      </c>
      <c r="K3" s="7">
        <f t="shared" si="1"/>
        <v>71947426</v>
      </c>
      <c r="L3" s="7">
        <f t="shared" si="1"/>
        <v>101008486</v>
      </c>
      <c r="M3" s="7">
        <f t="shared" si="1"/>
        <v>157152442</v>
      </c>
      <c r="N3" s="7">
        <f t="shared" si="1"/>
        <v>217102462</v>
      </c>
      <c r="O3" s="7">
        <f t="shared" si="1"/>
        <v>384939485</v>
      </c>
      <c r="P3" s="7">
        <f t="shared" si="1"/>
        <v>651972984</v>
      </c>
      <c r="Q3" s="7">
        <f t="shared" si="1"/>
        <v>1160300687</v>
      </c>
      <c r="R3" s="7">
        <f t="shared" si="1"/>
        <v>2008761784</v>
      </c>
      <c r="S3" s="7">
        <f t="shared" si="1"/>
        <v>3841163011</v>
      </c>
      <c r="T3" s="7">
        <f t="shared" si="1"/>
        <v>11101066288</v>
      </c>
    </row>
    <row r="4" spans="1:20" ht="16.5">
      <c r="A4" s="8">
        <v>1984</v>
      </c>
      <c r="B4" s="8">
        <f t="shared" si="2"/>
        <v>3</v>
      </c>
      <c r="C4" s="7">
        <v>3368765</v>
      </c>
      <c r="D4" s="7">
        <f t="shared" si="0"/>
        <v>5204420</v>
      </c>
      <c r="E4" s="7">
        <f t="shared" si="1"/>
        <v>9615371</v>
      </c>
      <c r="F4" s="7">
        <f t="shared" si="1"/>
        <v>15514776</v>
      </c>
      <c r="G4" s="7">
        <f t="shared" si="1"/>
        <v>23800000</v>
      </c>
      <c r="H4" s="7">
        <f t="shared" si="1"/>
        <v>34762585</v>
      </c>
      <c r="I4" s="7">
        <f t="shared" si="1"/>
        <v>49179285</v>
      </c>
      <c r="J4" s="7">
        <f t="shared" si="1"/>
        <v>71947426</v>
      </c>
      <c r="K4" s="7">
        <f t="shared" si="1"/>
        <v>101008486</v>
      </c>
      <c r="L4" s="7">
        <f t="shared" si="1"/>
        <v>157152442</v>
      </c>
      <c r="M4" s="7">
        <f t="shared" si="1"/>
        <v>217102462</v>
      </c>
      <c r="N4" s="7">
        <f t="shared" si="1"/>
        <v>384939485</v>
      </c>
      <c r="O4" s="7">
        <f t="shared" si="1"/>
        <v>651972984</v>
      </c>
      <c r="P4" s="7">
        <f t="shared" si="1"/>
        <v>1160300687</v>
      </c>
      <c r="Q4" s="7">
        <f t="shared" si="1"/>
        <v>2008761784</v>
      </c>
      <c r="R4" s="7">
        <f t="shared" si="1"/>
        <v>3841163011</v>
      </c>
      <c r="S4" s="7">
        <f t="shared" si="1"/>
        <v>11101066288</v>
      </c>
      <c r="T4" s="7">
        <f t="shared" si="1"/>
        <v>15849921438</v>
      </c>
    </row>
    <row r="5" spans="1:20" ht="16.5">
      <c r="A5" s="8">
        <v>1985</v>
      </c>
      <c r="B5" s="8">
        <f t="shared" si="2"/>
        <v>4</v>
      </c>
      <c r="C5" s="7">
        <v>5204420</v>
      </c>
      <c r="D5" s="7">
        <f t="shared" si="0"/>
        <v>9615371</v>
      </c>
      <c r="E5" s="7">
        <f t="shared" si="1"/>
        <v>15514776</v>
      </c>
      <c r="F5" s="7">
        <f t="shared" si="1"/>
        <v>23800000</v>
      </c>
      <c r="G5" s="7">
        <f t="shared" si="1"/>
        <v>34762585</v>
      </c>
      <c r="H5" s="7">
        <f t="shared" si="1"/>
        <v>49179285</v>
      </c>
      <c r="I5" s="7">
        <f t="shared" si="1"/>
        <v>71947426</v>
      </c>
      <c r="J5" s="7">
        <f t="shared" si="1"/>
        <v>101008486</v>
      </c>
      <c r="K5" s="7">
        <f t="shared" si="1"/>
        <v>157152442</v>
      </c>
      <c r="L5" s="7">
        <f t="shared" si="1"/>
        <v>217102462</v>
      </c>
      <c r="M5" s="7">
        <f t="shared" si="1"/>
        <v>384939485</v>
      </c>
      <c r="N5" s="7">
        <f t="shared" si="1"/>
        <v>651972984</v>
      </c>
      <c r="O5" s="7">
        <f t="shared" si="1"/>
        <v>1160300687</v>
      </c>
      <c r="P5" s="7">
        <f t="shared" si="1"/>
        <v>2008761784</v>
      </c>
      <c r="Q5" s="7">
        <f t="shared" si="1"/>
        <v>3841163011</v>
      </c>
      <c r="R5" s="7">
        <f t="shared" si="1"/>
        <v>11101066288</v>
      </c>
      <c r="S5" s="7">
        <f t="shared" si="1"/>
        <v>15849921438</v>
      </c>
      <c r="T5" s="7">
        <f t="shared" si="1"/>
        <v>28507990166</v>
      </c>
    </row>
    <row r="6" spans="1:20" ht="16.5">
      <c r="A6" s="8">
        <v>1986</v>
      </c>
      <c r="B6" s="8">
        <f t="shared" si="2"/>
        <v>5</v>
      </c>
      <c r="C6" s="7">
        <v>9615371</v>
      </c>
      <c r="D6" s="7">
        <f t="shared" si="0"/>
        <v>15514776</v>
      </c>
      <c r="E6" s="7">
        <f t="shared" si="1"/>
        <v>23800000</v>
      </c>
      <c r="F6" s="7">
        <f t="shared" si="1"/>
        <v>34762585</v>
      </c>
      <c r="G6" s="7">
        <f t="shared" si="1"/>
        <v>49179285</v>
      </c>
      <c r="H6" s="7">
        <f t="shared" si="1"/>
        <v>71947426</v>
      </c>
      <c r="I6" s="7">
        <f t="shared" si="1"/>
        <v>101008486</v>
      </c>
      <c r="J6" s="7">
        <f t="shared" si="1"/>
        <v>157152442</v>
      </c>
      <c r="K6" s="7">
        <f t="shared" si="1"/>
        <v>217102462</v>
      </c>
      <c r="L6" s="7">
        <f t="shared" si="1"/>
        <v>384939485</v>
      </c>
      <c r="M6" s="7">
        <f t="shared" si="1"/>
        <v>651972984</v>
      </c>
      <c r="N6" s="7">
        <f t="shared" si="1"/>
        <v>1160300687</v>
      </c>
      <c r="O6" s="7">
        <f t="shared" si="1"/>
        <v>2008761784</v>
      </c>
      <c r="P6" s="7">
        <f t="shared" si="1"/>
        <v>3841163011</v>
      </c>
      <c r="Q6" s="7">
        <f t="shared" si="1"/>
        <v>11101066288</v>
      </c>
      <c r="R6" s="7">
        <f t="shared" si="1"/>
        <v>15849921438</v>
      </c>
      <c r="S6" s="7">
        <f t="shared" si="1"/>
        <v>28507990166</v>
      </c>
      <c r="T6" s="7">
        <f t="shared" si="1"/>
        <v>36553368485</v>
      </c>
    </row>
    <row r="7" spans="1:20" ht="16.5">
      <c r="A7" s="8">
        <v>1987</v>
      </c>
      <c r="B7" s="8">
        <f t="shared" si="2"/>
        <v>6</v>
      </c>
      <c r="C7" s="7">
        <v>15514776</v>
      </c>
      <c r="D7" s="7">
        <f t="shared" si="0"/>
        <v>23800000</v>
      </c>
      <c r="E7" s="7">
        <f t="shared" si="1"/>
        <v>34762585</v>
      </c>
      <c r="F7" s="7">
        <f t="shared" si="1"/>
        <v>49179285</v>
      </c>
      <c r="G7" s="7">
        <f t="shared" si="1"/>
        <v>71947426</v>
      </c>
      <c r="H7" s="7">
        <f t="shared" si="1"/>
        <v>101008486</v>
      </c>
      <c r="I7" s="7">
        <f t="shared" si="1"/>
        <v>157152442</v>
      </c>
      <c r="J7" s="7">
        <f t="shared" si="1"/>
        <v>217102462</v>
      </c>
      <c r="K7" s="7">
        <f t="shared" si="1"/>
        <v>384939485</v>
      </c>
      <c r="L7" s="7">
        <f t="shared" si="1"/>
        <v>651972984</v>
      </c>
      <c r="M7" s="7">
        <f t="shared" si="1"/>
        <v>1160300687</v>
      </c>
      <c r="N7" s="7">
        <f t="shared" si="1"/>
        <v>2008761784</v>
      </c>
      <c r="O7" s="7">
        <f t="shared" si="1"/>
        <v>3841163011</v>
      </c>
      <c r="P7" s="7">
        <f t="shared" si="1"/>
        <v>11101066288</v>
      </c>
      <c r="Q7" s="7">
        <f t="shared" si="1"/>
        <v>15849921438</v>
      </c>
      <c r="R7" s="7">
        <f t="shared" si="1"/>
        <v>28507990166</v>
      </c>
      <c r="S7" s="7">
        <f t="shared" si="1"/>
        <v>36553368485</v>
      </c>
      <c r="T7" s="7">
        <f t="shared" si="1"/>
        <v>44575745176</v>
      </c>
    </row>
    <row r="8" spans="1:20" ht="16.5">
      <c r="A8" s="8">
        <v>1988</v>
      </c>
      <c r="B8" s="8">
        <f t="shared" si="2"/>
        <v>7</v>
      </c>
      <c r="C8" s="7">
        <v>23800000</v>
      </c>
      <c r="D8" s="7">
        <f t="shared" si="0"/>
        <v>34762585</v>
      </c>
      <c r="E8" s="7">
        <f t="shared" si="1"/>
        <v>49179285</v>
      </c>
      <c r="F8" s="7">
        <f t="shared" si="1"/>
        <v>71947426</v>
      </c>
      <c r="G8" s="7">
        <f t="shared" si="1"/>
        <v>101008486</v>
      </c>
      <c r="H8" s="7">
        <f t="shared" si="1"/>
        <v>157152442</v>
      </c>
      <c r="I8" s="7">
        <f t="shared" si="1"/>
        <v>217102462</v>
      </c>
      <c r="J8" s="7">
        <f t="shared" si="1"/>
        <v>384939485</v>
      </c>
      <c r="K8" s="7">
        <f t="shared" si="1"/>
        <v>651972984</v>
      </c>
      <c r="L8" s="7">
        <f t="shared" si="1"/>
        <v>1160300687</v>
      </c>
      <c r="M8" s="7">
        <f t="shared" si="1"/>
        <v>2008761784</v>
      </c>
      <c r="N8" s="7">
        <f t="shared" si="1"/>
        <v>3841163011</v>
      </c>
      <c r="O8" s="7">
        <f t="shared" si="1"/>
        <v>11101066288</v>
      </c>
      <c r="P8" s="7">
        <f t="shared" si="1"/>
        <v>15849921438</v>
      </c>
      <c r="Q8" s="7">
        <f t="shared" si="1"/>
        <v>28507990166</v>
      </c>
      <c r="R8" s="7">
        <f t="shared" si="1"/>
        <v>36553368485</v>
      </c>
      <c r="S8" s="7">
        <f t="shared" si="1"/>
        <v>44575745176</v>
      </c>
      <c r="T8" s="7">
        <f t="shared" si="1"/>
        <v>56037734462</v>
      </c>
    </row>
    <row r="9" spans="1:20" ht="16.5">
      <c r="A9" s="8">
        <v>1989</v>
      </c>
      <c r="B9" s="8">
        <f t="shared" si="2"/>
        <v>8</v>
      </c>
      <c r="C9" s="7">
        <v>34762585</v>
      </c>
      <c r="D9" s="7">
        <f t="shared" si="0"/>
        <v>49179285</v>
      </c>
      <c r="E9" s="7">
        <f t="shared" si="1"/>
        <v>71947426</v>
      </c>
      <c r="F9" s="7">
        <f t="shared" si="1"/>
        <v>101008486</v>
      </c>
      <c r="G9" s="7">
        <f t="shared" si="1"/>
        <v>157152442</v>
      </c>
      <c r="H9" s="7">
        <f t="shared" si="1"/>
        <v>217102462</v>
      </c>
      <c r="I9" s="7">
        <f t="shared" si="1"/>
        <v>384939485</v>
      </c>
      <c r="J9" s="7">
        <f t="shared" si="1"/>
        <v>651972984</v>
      </c>
      <c r="K9" s="7">
        <f t="shared" si="1"/>
        <v>1160300687</v>
      </c>
      <c r="L9" s="7">
        <f t="shared" si="1"/>
        <v>2008761784</v>
      </c>
      <c r="M9" s="7">
        <f t="shared" si="1"/>
        <v>3841163011</v>
      </c>
      <c r="N9" s="7">
        <f t="shared" si="1"/>
        <v>11101066288</v>
      </c>
      <c r="O9" s="7">
        <f t="shared" si="1"/>
        <v>15849921438</v>
      </c>
      <c r="P9" s="7">
        <f t="shared" si="1"/>
        <v>28507990166</v>
      </c>
      <c r="Q9" s="7">
        <f t="shared" si="1"/>
        <v>36553368485</v>
      </c>
      <c r="R9" s="7">
        <f t="shared" si="1"/>
        <v>44575745176</v>
      </c>
      <c r="S9" s="7">
        <f t="shared" si="1"/>
        <v>56037734462</v>
      </c>
      <c r="T9" s="7"/>
    </row>
    <row r="10" spans="1:20" ht="16.5">
      <c r="A10" s="8">
        <v>1990</v>
      </c>
      <c r="B10" s="8">
        <f t="shared" si="2"/>
        <v>9</v>
      </c>
      <c r="C10" s="7">
        <v>49179285</v>
      </c>
      <c r="D10" s="7">
        <f t="shared" si="0"/>
        <v>71947426</v>
      </c>
      <c r="E10" s="7">
        <f t="shared" si="1"/>
        <v>101008486</v>
      </c>
      <c r="F10" s="7">
        <f t="shared" si="1"/>
        <v>157152442</v>
      </c>
      <c r="G10" s="7">
        <f t="shared" si="1"/>
        <v>217102462</v>
      </c>
      <c r="H10" s="7">
        <f t="shared" si="1"/>
        <v>384939485</v>
      </c>
      <c r="I10" s="7">
        <f t="shared" si="1"/>
        <v>651972984</v>
      </c>
      <c r="J10" s="7">
        <f t="shared" si="1"/>
        <v>1160300687</v>
      </c>
      <c r="K10" s="7">
        <f t="shared" si="1"/>
        <v>2008761784</v>
      </c>
      <c r="L10" s="7">
        <f t="shared" si="1"/>
        <v>3841163011</v>
      </c>
      <c r="M10" s="7">
        <f t="shared" si="1"/>
        <v>11101066288</v>
      </c>
      <c r="N10" s="7">
        <f t="shared" si="1"/>
        <v>15849921438</v>
      </c>
      <c r="O10" s="7">
        <f t="shared" si="1"/>
        <v>28507990166</v>
      </c>
      <c r="P10" s="7">
        <f t="shared" si="1"/>
        <v>36553368485</v>
      </c>
      <c r="Q10" s="7">
        <f t="shared" si="1"/>
        <v>44575745176</v>
      </c>
      <c r="R10" s="7">
        <f t="shared" si="1"/>
        <v>56037734462</v>
      </c>
      <c r="S10" s="7"/>
      <c r="T10" s="7"/>
    </row>
    <row r="11" spans="1:20" ht="16.5">
      <c r="A11" s="8">
        <v>1991</v>
      </c>
      <c r="B11" s="8">
        <f t="shared" si="2"/>
        <v>10</v>
      </c>
      <c r="C11" s="7">
        <v>71947426</v>
      </c>
      <c r="D11" s="7">
        <f t="shared" si="0"/>
        <v>101008486</v>
      </c>
      <c r="E11" s="7">
        <f t="shared" si="1"/>
        <v>157152442</v>
      </c>
      <c r="F11" s="7">
        <f t="shared" si="1"/>
        <v>217102462</v>
      </c>
      <c r="G11" s="7">
        <f t="shared" si="1"/>
        <v>384939485</v>
      </c>
      <c r="H11" s="7">
        <f t="shared" si="1"/>
        <v>651972984</v>
      </c>
      <c r="I11" s="7">
        <f t="shared" si="1"/>
        <v>1160300687</v>
      </c>
      <c r="J11" s="7">
        <f t="shared" si="1"/>
        <v>2008761784</v>
      </c>
      <c r="K11" s="7">
        <f t="shared" si="1"/>
        <v>3841163011</v>
      </c>
      <c r="L11" s="7">
        <f t="shared" si="1"/>
        <v>11101066288</v>
      </c>
      <c r="M11" s="7">
        <f t="shared" si="1"/>
        <v>15849921438</v>
      </c>
      <c r="N11" s="7">
        <f t="shared" si="1"/>
        <v>28507990166</v>
      </c>
      <c r="O11" s="7">
        <f t="shared" si="1"/>
        <v>36553368485</v>
      </c>
      <c r="P11" s="7">
        <f t="shared" si="1"/>
        <v>44575745176</v>
      </c>
      <c r="Q11" s="7">
        <f t="shared" si="1"/>
        <v>56037734462</v>
      </c>
      <c r="R11" s="7"/>
      <c r="S11" s="7"/>
      <c r="T11" s="7"/>
    </row>
    <row r="12" spans="1:20" ht="16.5">
      <c r="A12" s="8">
        <v>1992</v>
      </c>
      <c r="B12" s="8">
        <f t="shared" si="2"/>
        <v>11</v>
      </c>
      <c r="C12" s="7">
        <v>101008486</v>
      </c>
      <c r="D12" s="7">
        <f t="shared" si="0"/>
        <v>157152442</v>
      </c>
      <c r="E12" s="7">
        <f t="shared" si="1"/>
        <v>217102462</v>
      </c>
      <c r="F12" s="7">
        <f t="shared" si="1"/>
        <v>384939485</v>
      </c>
      <c r="G12" s="7">
        <f t="shared" si="1"/>
        <v>651972984</v>
      </c>
      <c r="H12" s="7">
        <f t="shared" si="1"/>
        <v>1160300687</v>
      </c>
      <c r="I12" s="7">
        <f t="shared" si="1"/>
        <v>2008761784</v>
      </c>
      <c r="J12" s="7">
        <f t="shared" si="1"/>
        <v>3841163011</v>
      </c>
      <c r="K12" s="7">
        <f t="shared" si="1"/>
        <v>11101066288</v>
      </c>
      <c r="L12" s="7">
        <f t="shared" si="1"/>
        <v>15849921438</v>
      </c>
      <c r="M12" s="7">
        <f t="shared" si="1"/>
        <v>28507990166</v>
      </c>
      <c r="N12" s="7">
        <f t="shared" si="1"/>
        <v>36553368485</v>
      </c>
      <c r="O12" s="7">
        <f t="shared" si="1"/>
        <v>44575745176</v>
      </c>
      <c r="P12" s="7">
        <f t="shared" si="1"/>
        <v>56037734462</v>
      </c>
      <c r="Q12" s="7"/>
      <c r="R12" s="7"/>
      <c r="S12" s="7"/>
      <c r="T12" s="7"/>
    </row>
    <row r="13" spans="1:20" ht="16.5">
      <c r="A13" s="8">
        <v>1993</v>
      </c>
      <c r="B13" s="8">
        <f t="shared" si="2"/>
        <v>12</v>
      </c>
      <c r="C13" s="7">
        <v>157152442</v>
      </c>
      <c r="D13" s="7">
        <f t="shared" si="0"/>
        <v>217102462</v>
      </c>
      <c r="E13" s="7">
        <f t="shared" si="1"/>
        <v>384939485</v>
      </c>
      <c r="F13" s="7">
        <f t="shared" si="1"/>
        <v>651972984</v>
      </c>
      <c r="G13" s="7">
        <f t="shared" si="1"/>
        <v>1160300687</v>
      </c>
      <c r="H13" s="7">
        <f t="shared" si="1"/>
        <v>2008761784</v>
      </c>
      <c r="I13" s="7">
        <f t="shared" si="1"/>
        <v>3841163011</v>
      </c>
      <c r="J13" s="7">
        <f t="shared" si="1"/>
        <v>11101066288</v>
      </c>
      <c r="K13" s="7">
        <f t="shared" si="1"/>
        <v>15849921438</v>
      </c>
      <c r="L13" s="7">
        <f t="shared" si="1"/>
        <v>28507990166</v>
      </c>
      <c r="M13" s="7">
        <f t="shared" si="1"/>
        <v>36553368485</v>
      </c>
      <c r="N13" s="7">
        <f t="shared" si="1"/>
        <v>44575745176</v>
      </c>
      <c r="O13" s="7">
        <f t="shared" si="1"/>
        <v>56037734462</v>
      </c>
      <c r="P13" s="7"/>
      <c r="Q13" s="7"/>
      <c r="R13" s="7"/>
      <c r="S13" s="7"/>
      <c r="T13" s="7"/>
    </row>
    <row r="14" spans="1:20" ht="16.5">
      <c r="A14" s="8">
        <v>1994</v>
      </c>
      <c r="B14" s="8">
        <f t="shared" si="2"/>
        <v>13</v>
      </c>
      <c r="C14" s="7">
        <v>217102462</v>
      </c>
      <c r="D14" s="7">
        <f t="shared" si="0"/>
        <v>384939485</v>
      </c>
      <c r="E14" s="7">
        <f t="shared" si="1"/>
        <v>651972984</v>
      </c>
      <c r="F14" s="7">
        <f t="shared" si="1"/>
        <v>1160300687</v>
      </c>
      <c r="G14" s="7">
        <f t="shared" si="1"/>
        <v>2008761784</v>
      </c>
      <c r="H14" s="7">
        <f t="shared" si="1"/>
        <v>3841163011</v>
      </c>
      <c r="I14" s="7">
        <f t="shared" si="1"/>
        <v>11101066288</v>
      </c>
      <c r="J14" s="7">
        <f t="shared" si="1"/>
        <v>15849921438</v>
      </c>
      <c r="K14" s="7">
        <f t="shared" si="1"/>
        <v>28507990166</v>
      </c>
      <c r="L14" s="7">
        <f t="shared" si="1"/>
        <v>36553368485</v>
      </c>
      <c r="M14" s="7">
        <f t="shared" si="1"/>
        <v>44575745176</v>
      </c>
      <c r="N14" s="7">
        <f t="shared" si="1"/>
        <v>56037734462</v>
      </c>
      <c r="O14" s="7"/>
      <c r="P14" s="7"/>
      <c r="Q14" s="7"/>
      <c r="R14" s="7"/>
      <c r="S14" s="7"/>
      <c r="T14" s="7"/>
    </row>
    <row r="15" spans="1:20" ht="16.5">
      <c r="A15" s="8">
        <v>1995</v>
      </c>
      <c r="B15" s="8">
        <f t="shared" si="2"/>
        <v>14</v>
      </c>
      <c r="C15" s="7">
        <v>384939485</v>
      </c>
      <c r="D15" s="7">
        <f t="shared" si="0"/>
        <v>651972984</v>
      </c>
      <c r="E15" s="7">
        <f t="shared" si="1"/>
        <v>1160300687</v>
      </c>
      <c r="F15" s="7">
        <f t="shared" si="1"/>
        <v>2008761784</v>
      </c>
      <c r="G15" s="7">
        <f t="shared" si="1"/>
        <v>3841163011</v>
      </c>
      <c r="H15" s="7">
        <f t="shared" si="1"/>
        <v>11101066288</v>
      </c>
      <c r="I15" s="7">
        <f t="shared" si="1"/>
        <v>15849921438</v>
      </c>
      <c r="J15" s="7">
        <f t="shared" si="1"/>
        <v>28507990166</v>
      </c>
      <c r="K15" s="7">
        <f t="shared" si="1"/>
        <v>36553368485</v>
      </c>
      <c r="L15" s="7">
        <f t="shared" si="1"/>
        <v>44575745176</v>
      </c>
      <c r="M15" s="7">
        <f t="shared" si="1"/>
        <v>56037734462</v>
      </c>
      <c r="N15" s="7"/>
      <c r="O15" s="7"/>
      <c r="P15" s="7"/>
      <c r="Q15" s="7"/>
      <c r="R15" s="7"/>
      <c r="S15" s="7"/>
      <c r="T15" s="7"/>
    </row>
    <row r="16" spans="1:20" ht="16.5">
      <c r="A16" s="8">
        <v>1996</v>
      </c>
      <c r="B16" s="8">
        <f t="shared" si="2"/>
        <v>15</v>
      </c>
      <c r="C16" s="7">
        <v>651972984</v>
      </c>
      <c r="D16" s="7">
        <f t="shared" si="0"/>
        <v>1160300687</v>
      </c>
      <c r="E16" s="7">
        <f t="shared" si="1"/>
        <v>2008761784</v>
      </c>
      <c r="F16" s="7">
        <f t="shared" si="1"/>
        <v>3841163011</v>
      </c>
      <c r="G16" s="7">
        <f t="shared" si="1"/>
        <v>11101066288</v>
      </c>
      <c r="H16" s="7">
        <f t="shared" si="1"/>
        <v>15849921438</v>
      </c>
      <c r="I16" s="7">
        <f t="shared" si="1"/>
        <v>28507990166</v>
      </c>
      <c r="J16" s="7">
        <f t="shared" si="1"/>
        <v>36553368485</v>
      </c>
      <c r="K16" s="7">
        <f t="shared" si="1"/>
        <v>44575745176</v>
      </c>
      <c r="L16" s="7">
        <f t="shared" si="1"/>
        <v>56037734462</v>
      </c>
      <c r="M16" s="7"/>
      <c r="N16" s="7"/>
      <c r="O16" s="7"/>
      <c r="P16" s="7"/>
      <c r="Q16" s="7"/>
      <c r="R16" s="7"/>
      <c r="S16" s="7"/>
      <c r="T16" s="7"/>
    </row>
    <row r="17" spans="1:20" ht="16.5">
      <c r="A17" s="8">
        <v>1997</v>
      </c>
      <c r="B17" s="8">
        <f t="shared" si="2"/>
        <v>16</v>
      </c>
      <c r="C17" s="7">
        <v>1160300687</v>
      </c>
      <c r="D17" s="7">
        <f t="shared" si="0"/>
        <v>2008761784</v>
      </c>
      <c r="E17" s="7">
        <f t="shared" si="1"/>
        <v>3841163011</v>
      </c>
      <c r="F17" s="7">
        <f t="shared" si="1"/>
        <v>11101066288</v>
      </c>
      <c r="G17" s="7">
        <f t="shared" si="1"/>
        <v>15849921438</v>
      </c>
      <c r="H17" s="7">
        <f t="shared" si="1"/>
        <v>28507990166</v>
      </c>
      <c r="I17" s="7">
        <f t="shared" si="1"/>
        <v>36553368485</v>
      </c>
      <c r="J17" s="7">
        <f t="shared" si="1"/>
        <v>44575745176</v>
      </c>
      <c r="K17" s="7">
        <f t="shared" si="1"/>
        <v>56037734462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6.5">
      <c r="A18" s="8">
        <v>1998</v>
      </c>
      <c r="B18" s="8">
        <f t="shared" si="2"/>
        <v>17</v>
      </c>
      <c r="C18" s="7">
        <v>2008761784</v>
      </c>
      <c r="D18" s="7">
        <f t="shared" si="0"/>
        <v>3841163011</v>
      </c>
      <c r="E18" s="7">
        <f aca="true" t="shared" si="3" ref="E18:J18">D19</f>
        <v>11101066288</v>
      </c>
      <c r="F18" s="7">
        <f t="shared" si="3"/>
        <v>15849921438</v>
      </c>
      <c r="G18" s="7">
        <f t="shared" si="3"/>
        <v>28507990166</v>
      </c>
      <c r="H18" s="7">
        <f t="shared" si="3"/>
        <v>36553368485</v>
      </c>
      <c r="I18" s="7">
        <f t="shared" si="3"/>
        <v>44575745176</v>
      </c>
      <c r="J18" s="7">
        <f t="shared" si="3"/>
        <v>56037734462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16.5">
      <c r="A19" s="8">
        <v>1999</v>
      </c>
      <c r="B19" s="8">
        <f t="shared" si="2"/>
        <v>18</v>
      </c>
      <c r="C19" s="7">
        <v>3841163011</v>
      </c>
      <c r="D19" s="7">
        <f t="shared" si="0"/>
        <v>11101066288</v>
      </c>
      <c r="E19" s="7">
        <f>D20</f>
        <v>15849921438</v>
      </c>
      <c r="F19" s="7">
        <f>E20</f>
        <v>28507990166</v>
      </c>
      <c r="G19" s="7">
        <f>F20</f>
        <v>36553368485</v>
      </c>
      <c r="H19" s="7">
        <f>G20</f>
        <v>44575745176</v>
      </c>
      <c r="I19" s="7">
        <f>H20</f>
        <v>56037734462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16.5">
      <c r="A20" s="8">
        <v>2000</v>
      </c>
      <c r="B20" s="8">
        <f t="shared" si="2"/>
        <v>19</v>
      </c>
      <c r="C20" s="7">
        <v>11101066288</v>
      </c>
      <c r="D20" s="7">
        <f t="shared" si="0"/>
        <v>15849921438</v>
      </c>
      <c r="E20" s="7">
        <f>D21</f>
        <v>28507990166</v>
      </c>
      <c r="F20" s="7">
        <f>E21</f>
        <v>36553368485</v>
      </c>
      <c r="G20" s="7">
        <f>F21</f>
        <v>44575745176</v>
      </c>
      <c r="H20" s="7">
        <f>G21</f>
        <v>56037734462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6.5">
      <c r="A21" s="8">
        <v>2001</v>
      </c>
      <c r="B21" s="8">
        <f t="shared" si="2"/>
        <v>20</v>
      </c>
      <c r="C21" s="7">
        <v>15849921438</v>
      </c>
      <c r="D21" s="7">
        <f t="shared" si="0"/>
        <v>28507990166</v>
      </c>
      <c r="E21" s="7">
        <f>D22</f>
        <v>36553368485</v>
      </c>
      <c r="F21" s="7">
        <f>E22</f>
        <v>44575745176</v>
      </c>
      <c r="G21" s="7">
        <f>F22</f>
        <v>56037734462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16.5">
      <c r="A22" s="8">
        <v>2002</v>
      </c>
      <c r="B22" s="8">
        <f t="shared" si="2"/>
        <v>21</v>
      </c>
      <c r="C22" s="7">
        <v>28507990166</v>
      </c>
      <c r="D22" s="7">
        <f t="shared" si="0"/>
        <v>36553368485</v>
      </c>
      <c r="E22" s="7">
        <f>D23</f>
        <v>44575745176</v>
      </c>
      <c r="F22" s="7">
        <f>E23</f>
        <v>56037734462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16.5">
      <c r="A23" s="8">
        <v>2003</v>
      </c>
      <c r="B23" s="8">
        <f t="shared" si="2"/>
        <v>22</v>
      </c>
      <c r="C23" s="7">
        <v>36553368485</v>
      </c>
      <c r="D23" s="7">
        <f t="shared" si="0"/>
        <v>44575745176</v>
      </c>
      <c r="E23" s="7">
        <f>D24</f>
        <v>56037734462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16.5">
      <c r="A24" s="8">
        <v>2004</v>
      </c>
      <c r="B24" s="8">
        <f t="shared" si="2"/>
        <v>23</v>
      </c>
      <c r="C24" s="7">
        <v>44575745176</v>
      </c>
      <c r="D24" s="7">
        <f t="shared" si="0"/>
        <v>56037734462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6.5">
      <c r="A25" s="8">
        <v>2005</v>
      </c>
      <c r="B25" s="8">
        <f t="shared" si="2"/>
        <v>24</v>
      </c>
      <c r="C25" s="7">
        <v>56037734462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44" spans="7:14" ht="12.75">
      <c r="G44" s="9" t="s">
        <v>12</v>
      </c>
      <c r="H44" t="s">
        <v>22</v>
      </c>
      <c r="J44" t="s">
        <v>19</v>
      </c>
      <c r="K44" t="s">
        <v>20</v>
      </c>
      <c r="L44" t="s">
        <v>21</v>
      </c>
      <c r="M44" t="s">
        <v>38</v>
      </c>
      <c r="N44" t="s">
        <v>37</v>
      </c>
    </row>
    <row r="45" spans="7:14" ht="12.75">
      <c r="G45" s="9">
        <v>15</v>
      </c>
      <c r="H45" s="10" t="s">
        <v>13</v>
      </c>
      <c r="J45" s="9">
        <v>1172.7</v>
      </c>
      <c r="K45" s="11">
        <f aca="true" t="shared" si="4" ref="K45:K50">LN(J45)</f>
        <v>7.067064061467019</v>
      </c>
      <c r="L45" s="11">
        <f aca="true" t="shared" si="5" ref="L45:L50">K45/G45</f>
        <v>0.4711376040978013</v>
      </c>
      <c r="M45" s="11">
        <f aca="true" t="shared" si="6" ref="M45:M50">1/L45</f>
        <v>2.122522149160513</v>
      </c>
      <c r="N45" s="11">
        <f aca="true" t="shared" si="7" ref="N45:N50">(LN(2))/L45</f>
        <v>1.471220243366645</v>
      </c>
    </row>
    <row r="46" spans="7:14" ht="12.75">
      <c r="G46" s="9">
        <v>14</v>
      </c>
      <c r="H46" s="10" t="s">
        <v>14</v>
      </c>
      <c r="J46" s="9">
        <v>980.28</v>
      </c>
      <c r="K46" s="11">
        <f t="shared" si="4"/>
        <v>6.887838245141778</v>
      </c>
      <c r="L46" s="11">
        <f t="shared" si="5"/>
        <v>0.4919884460815556</v>
      </c>
      <c r="M46" s="11">
        <f t="shared" si="6"/>
        <v>2.0325680571657827</v>
      </c>
      <c r="N46" s="11">
        <f t="shared" si="7"/>
        <v>1.408868818120668</v>
      </c>
    </row>
    <row r="47" spans="7:14" ht="12.75">
      <c r="G47" s="9">
        <v>13</v>
      </c>
      <c r="H47" s="10" t="s">
        <v>15</v>
      </c>
      <c r="J47" s="9">
        <v>792.31</v>
      </c>
      <c r="K47" s="11">
        <f t="shared" si="4"/>
        <v>6.674952729373308</v>
      </c>
      <c r="L47" s="11">
        <f t="shared" si="5"/>
        <v>0.5134579022594852</v>
      </c>
      <c r="M47" s="11">
        <f t="shared" si="6"/>
        <v>1.9475793353252007</v>
      </c>
      <c r="N47" s="11">
        <f t="shared" si="7"/>
        <v>1.3499591251974752</v>
      </c>
    </row>
    <row r="48" spans="7:14" ht="12.75">
      <c r="G48" s="9">
        <v>12</v>
      </c>
      <c r="H48" s="10" t="s">
        <v>16</v>
      </c>
      <c r="J48" s="9">
        <v>569.22</v>
      </c>
      <c r="K48" s="11">
        <f t="shared" si="4"/>
        <v>6.344267002632841</v>
      </c>
      <c r="L48" s="11">
        <f t="shared" si="5"/>
        <v>0.5286889168860701</v>
      </c>
      <c r="M48" s="11">
        <f t="shared" si="6"/>
        <v>1.8914714647129536</v>
      </c>
      <c r="N48" s="11">
        <f t="shared" si="7"/>
        <v>1.3110681128753738</v>
      </c>
    </row>
    <row r="49" spans="7:14" ht="12.75">
      <c r="G49" s="9">
        <v>11</v>
      </c>
      <c r="H49" s="10" t="s">
        <v>17</v>
      </c>
      <c r="J49" s="9">
        <v>326.94</v>
      </c>
      <c r="K49" s="11">
        <f t="shared" si="4"/>
        <v>5.7897766678230616</v>
      </c>
      <c r="L49" s="11">
        <f t="shared" si="5"/>
        <v>0.5263433334384602</v>
      </c>
      <c r="M49" s="11">
        <f t="shared" si="6"/>
        <v>1.8999005714906039</v>
      </c>
      <c r="N49" s="11">
        <f t="shared" si="7"/>
        <v>1.3169107244729408</v>
      </c>
    </row>
    <row r="50" spans="7:14" ht="12.75">
      <c r="G50" s="9">
        <v>10</v>
      </c>
      <c r="H50" s="10" t="s">
        <v>18</v>
      </c>
      <c r="J50" s="9">
        <v>195.16</v>
      </c>
      <c r="K50" s="11">
        <f t="shared" si="4"/>
        <v>5.273819734947637</v>
      </c>
      <c r="L50" s="11">
        <f t="shared" si="5"/>
        <v>0.5273819734947637</v>
      </c>
      <c r="M50" s="11">
        <f t="shared" si="6"/>
        <v>1.8961588568781995</v>
      </c>
      <c r="N50" s="11">
        <f t="shared" si="7"/>
        <v>1.3143171655388928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workbookViewId="0" topLeftCell="A1">
      <selection activeCell="E8" sqref="E8"/>
    </sheetView>
  </sheetViews>
  <sheetFormatPr defaultColWidth="11.00390625" defaultRowHeight="12.75"/>
  <cols>
    <col min="1" max="2" width="6.125" style="0" customWidth="1"/>
    <col min="3" max="3" width="13.75390625" style="0" bestFit="1" customWidth="1"/>
    <col min="4" max="4" width="16.75390625" style="0" customWidth="1"/>
    <col min="5" max="5" width="10.125" style="0" customWidth="1"/>
    <col min="17" max="17" width="19.125" style="0" customWidth="1"/>
    <col min="18" max="18" width="17.125" style="0" customWidth="1"/>
    <col min="19" max="19" width="14.625" style="0" customWidth="1"/>
    <col min="20" max="20" width="16.00390625" style="0" customWidth="1"/>
    <col min="21" max="22" width="14.25390625" style="0" customWidth="1"/>
    <col min="23" max="23" width="17.00390625" style="0" customWidth="1"/>
    <col min="24" max="24" width="16.25390625" style="0" customWidth="1"/>
    <col min="25" max="25" width="20.25390625" style="0" customWidth="1"/>
    <col min="26" max="26" width="16.125" style="0" customWidth="1"/>
    <col min="27" max="27" width="19.625" style="0" customWidth="1"/>
  </cols>
  <sheetData>
    <row r="1" spans="1:22" ht="16.5">
      <c r="A1" s="8" t="s">
        <v>45</v>
      </c>
      <c r="B1" s="8"/>
      <c r="C1" s="4" t="s">
        <v>46</v>
      </c>
      <c r="D1" s="4" t="s">
        <v>47</v>
      </c>
      <c r="E1" s="4"/>
      <c r="F1" s="4"/>
      <c r="G1" s="4"/>
      <c r="O1" s="8"/>
      <c r="P1" s="8"/>
      <c r="Q1" s="4"/>
      <c r="T1" s="8"/>
      <c r="U1" s="8"/>
      <c r="V1" s="4"/>
    </row>
    <row r="2" spans="1:27" ht="16.5">
      <c r="A2" s="8">
        <v>1982</v>
      </c>
      <c r="B2" s="8">
        <f>A2-1981</f>
        <v>1</v>
      </c>
      <c r="C2" s="7">
        <v>680338</v>
      </c>
      <c r="D2">
        <v>606</v>
      </c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6.5">
      <c r="A3" s="8">
        <v>1983</v>
      </c>
      <c r="B3" s="8">
        <f aca="true" t="shared" si="0" ref="B3:B25">A3-1981</f>
        <v>2</v>
      </c>
      <c r="C3" s="7">
        <v>2274029</v>
      </c>
      <c r="D3" s="7">
        <v>2427</v>
      </c>
      <c r="E3" s="7"/>
      <c r="O3" s="8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6.5">
      <c r="A4" s="8">
        <v>1984</v>
      </c>
      <c r="B4" s="8">
        <f t="shared" si="0"/>
        <v>3</v>
      </c>
      <c r="C4" s="7">
        <v>3368765</v>
      </c>
      <c r="D4" s="7">
        <v>4175</v>
      </c>
      <c r="E4" s="7"/>
      <c r="O4" s="8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6.5">
      <c r="A5" s="8">
        <v>1985</v>
      </c>
      <c r="B5" s="8">
        <f t="shared" si="0"/>
        <v>4</v>
      </c>
      <c r="C5" s="7">
        <v>5204420</v>
      </c>
      <c r="D5" s="7">
        <v>5700</v>
      </c>
      <c r="E5" s="7"/>
      <c r="O5" s="8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6.5">
      <c r="A6" s="8">
        <v>1986</v>
      </c>
      <c r="B6" s="8">
        <f t="shared" si="0"/>
        <v>5</v>
      </c>
      <c r="C6" s="7">
        <v>9615371</v>
      </c>
      <c r="D6" s="7">
        <v>9978</v>
      </c>
      <c r="E6" s="7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6.5">
      <c r="A7" s="8">
        <v>1987</v>
      </c>
      <c r="B7" s="8">
        <f t="shared" si="0"/>
        <v>6</v>
      </c>
      <c r="C7" s="7">
        <v>15514776</v>
      </c>
      <c r="D7" s="7">
        <v>14584</v>
      </c>
      <c r="E7" s="7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6.5">
      <c r="A8" s="8">
        <v>1988</v>
      </c>
      <c r="B8" s="8">
        <f t="shared" si="0"/>
        <v>7</v>
      </c>
      <c r="C8" s="7">
        <v>23800000</v>
      </c>
      <c r="D8" s="7">
        <v>20579</v>
      </c>
      <c r="E8" s="7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6.5">
      <c r="A9" s="8">
        <v>1989</v>
      </c>
      <c r="B9" s="8">
        <f t="shared" si="0"/>
        <v>8</v>
      </c>
      <c r="C9" s="7">
        <v>34762585</v>
      </c>
      <c r="D9" s="7">
        <v>28791</v>
      </c>
      <c r="E9" s="7"/>
      <c r="O9" s="8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6.5">
      <c r="A10" s="8">
        <v>1990</v>
      </c>
      <c r="B10" s="8">
        <f t="shared" si="0"/>
        <v>9</v>
      </c>
      <c r="C10" s="7">
        <v>49179285</v>
      </c>
      <c r="D10" s="7">
        <v>39533</v>
      </c>
      <c r="E10" s="7"/>
      <c r="O10" s="8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6.5">
      <c r="A11" s="8">
        <v>1991</v>
      </c>
      <c r="B11" s="8">
        <f t="shared" si="0"/>
        <v>10</v>
      </c>
      <c r="C11" s="7">
        <v>71947426</v>
      </c>
      <c r="D11" s="7">
        <v>55627</v>
      </c>
      <c r="E11" s="7"/>
      <c r="O11" s="8"/>
      <c r="P11" s="8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6.5">
      <c r="A12" s="8">
        <v>1992</v>
      </c>
      <c r="B12" s="8">
        <f t="shared" si="0"/>
        <v>11</v>
      </c>
      <c r="C12" s="7">
        <v>101008486</v>
      </c>
      <c r="D12" s="7">
        <v>78608</v>
      </c>
      <c r="E12" s="7"/>
      <c r="O12" s="8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6.5">
      <c r="A13" s="8">
        <v>1993</v>
      </c>
      <c r="B13" s="8">
        <f t="shared" si="0"/>
        <v>12</v>
      </c>
      <c r="C13" s="7">
        <v>157152442</v>
      </c>
      <c r="D13" s="7">
        <v>143492</v>
      </c>
      <c r="E13" s="7"/>
      <c r="O13" s="8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6.5">
      <c r="A14" s="8">
        <v>1994</v>
      </c>
      <c r="B14" s="8">
        <f t="shared" si="0"/>
        <v>13</v>
      </c>
      <c r="C14" s="7">
        <v>217102462</v>
      </c>
      <c r="D14" s="7">
        <v>215273</v>
      </c>
      <c r="E14" s="7"/>
      <c r="O14" s="8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6.5">
      <c r="A15" s="8">
        <v>1995</v>
      </c>
      <c r="B15" s="8">
        <f t="shared" si="0"/>
        <v>14</v>
      </c>
      <c r="C15" s="7">
        <v>384939485</v>
      </c>
      <c r="D15" s="7">
        <v>555694</v>
      </c>
      <c r="E15" s="7"/>
      <c r="O15" s="8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6.5">
      <c r="A16" s="8">
        <v>1996</v>
      </c>
      <c r="B16" s="8">
        <f t="shared" si="0"/>
        <v>15</v>
      </c>
      <c r="C16" s="7">
        <v>651972984</v>
      </c>
      <c r="D16" s="7">
        <v>1021211</v>
      </c>
      <c r="E16" s="7"/>
      <c r="O16" s="8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6.5">
      <c r="A17" s="8">
        <v>1997</v>
      </c>
      <c r="B17" s="8">
        <f t="shared" si="0"/>
        <v>16</v>
      </c>
      <c r="C17" s="7">
        <v>1160300687</v>
      </c>
      <c r="D17" s="7">
        <v>1765847</v>
      </c>
      <c r="E17" s="7"/>
      <c r="O17" s="8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6.5">
      <c r="A18" s="8">
        <v>1998</v>
      </c>
      <c r="B18" s="8">
        <f t="shared" si="0"/>
        <v>17</v>
      </c>
      <c r="C18" s="7">
        <v>2008761784</v>
      </c>
      <c r="D18" s="7">
        <v>2837897</v>
      </c>
      <c r="E18" s="7"/>
      <c r="O18" s="8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4" ht="16.5">
      <c r="A19" s="8">
        <v>1999</v>
      </c>
      <c r="B19" s="8">
        <f t="shared" si="0"/>
        <v>18</v>
      </c>
      <c r="C19" s="7">
        <v>3841163011</v>
      </c>
      <c r="D19" s="7">
        <v>4864570</v>
      </c>
      <c r="E19" s="7"/>
      <c r="O19" s="8"/>
      <c r="P19" s="8"/>
      <c r="Q19" s="7"/>
      <c r="R19" s="7"/>
      <c r="S19" s="7"/>
      <c r="T19" s="7"/>
      <c r="U19" s="7"/>
      <c r="V19" s="7"/>
      <c r="W19" s="7"/>
      <c r="X19" s="7"/>
    </row>
    <row r="20" spans="1:24" ht="16.5">
      <c r="A20" s="8">
        <v>2000</v>
      </c>
      <c r="B20" s="8">
        <f t="shared" si="0"/>
        <v>19</v>
      </c>
      <c r="C20" s="7">
        <v>11101066288</v>
      </c>
      <c r="D20" s="7">
        <v>10106023</v>
      </c>
      <c r="E20" s="7"/>
      <c r="O20" s="8"/>
      <c r="P20" s="8"/>
      <c r="Q20" s="7"/>
      <c r="R20" s="7"/>
      <c r="S20" s="7"/>
      <c r="T20" s="7"/>
      <c r="U20" s="7"/>
      <c r="V20" s="7"/>
      <c r="W20" s="7"/>
      <c r="X20" s="7"/>
    </row>
    <row r="21" spans="1:24" ht="16.5">
      <c r="A21" s="8">
        <v>2001</v>
      </c>
      <c r="B21" s="8">
        <f t="shared" si="0"/>
        <v>20</v>
      </c>
      <c r="C21" s="7">
        <v>15849921438</v>
      </c>
      <c r="D21" s="7">
        <v>14976310</v>
      </c>
      <c r="E21" s="7"/>
      <c r="O21" s="8"/>
      <c r="P21" s="8"/>
      <c r="Q21" s="7"/>
      <c r="R21" s="7"/>
      <c r="S21" s="7"/>
      <c r="T21" s="7"/>
      <c r="U21" s="7"/>
      <c r="V21" s="7"/>
      <c r="W21" s="7"/>
      <c r="X21" s="7"/>
    </row>
    <row r="22" spans="1:24" ht="16.5">
      <c r="A22" s="8">
        <v>2002</v>
      </c>
      <c r="B22" s="8">
        <f t="shared" si="0"/>
        <v>21</v>
      </c>
      <c r="C22" s="7">
        <v>28507990166</v>
      </c>
      <c r="D22" s="7">
        <v>22318883</v>
      </c>
      <c r="E22" s="7"/>
      <c r="O22" s="8"/>
      <c r="P22" s="8"/>
      <c r="Q22" s="7"/>
      <c r="R22" s="7"/>
      <c r="S22" s="7"/>
      <c r="T22" s="7"/>
      <c r="U22" s="8"/>
      <c r="V22" s="7"/>
      <c r="W22" s="7"/>
      <c r="X22" s="7"/>
    </row>
    <row r="23" spans="1:24" ht="16.5">
      <c r="A23" s="8">
        <v>2003</v>
      </c>
      <c r="B23" s="8">
        <f t="shared" si="0"/>
        <v>22</v>
      </c>
      <c r="C23" s="7">
        <v>36553368485</v>
      </c>
      <c r="D23" s="7">
        <v>30968418</v>
      </c>
      <c r="E23" s="7"/>
      <c r="O23" s="8"/>
      <c r="P23" s="8"/>
      <c r="Q23" s="7"/>
      <c r="R23" s="7"/>
      <c r="S23" s="7"/>
      <c r="T23" s="8"/>
      <c r="U23" s="8"/>
      <c r="V23" s="7"/>
      <c r="W23" s="7"/>
      <c r="X23" s="7"/>
    </row>
    <row r="24" spans="1:23" ht="16.5">
      <c r="A24" s="8">
        <v>2004</v>
      </c>
      <c r="B24" s="8">
        <f t="shared" si="0"/>
        <v>23</v>
      </c>
      <c r="C24" s="7">
        <v>44575745176</v>
      </c>
      <c r="D24" s="7">
        <v>40604319</v>
      </c>
      <c r="E24" s="7"/>
      <c r="O24" s="8"/>
      <c r="P24" s="8"/>
      <c r="Q24" s="7"/>
      <c r="R24" s="7"/>
      <c r="T24" s="8"/>
      <c r="U24" s="8"/>
      <c r="V24" s="7"/>
      <c r="W24" s="7"/>
    </row>
    <row r="25" spans="1:22" ht="16.5">
      <c r="A25" s="8">
        <v>2005</v>
      </c>
      <c r="B25" s="8">
        <f t="shared" si="0"/>
        <v>24</v>
      </c>
      <c r="C25" s="7">
        <v>56037734462</v>
      </c>
      <c r="D25" s="7">
        <v>52016762</v>
      </c>
      <c r="E25" s="7"/>
      <c r="O25" s="8"/>
      <c r="P25" s="8"/>
      <c r="Q25" s="7"/>
      <c r="T25" s="8"/>
      <c r="U25" s="8"/>
      <c r="V25" s="7"/>
    </row>
    <row r="26" spans="1:2" ht="12.75">
      <c r="A26" s="6"/>
      <c r="B26" s="6"/>
    </row>
    <row r="27" spans="1:2" ht="12.75">
      <c r="A27" s="6"/>
      <c r="B27" s="6"/>
    </row>
    <row r="28" spans="1:7" ht="12.75">
      <c r="A28" s="6"/>
      <c r="B28" s="6"/>
      <c r="E28" t="s">
        <v>39</v>
      </c>
      <c r="F28" t="s">
        <v>38</v>
      </c>
      <c r="G28" t="s">
        <v>37</v>
      </c>
    </row>
    <row r="29" spans="1:7" ht="12.75">
      <c r="A29" s="7"/>
      <c r="B29" s="7"/>
      <c r="E29">
        <v>0.4858</v>
      </c>
      <c r="F29">
        <f>1/E29</f>
        <v>2.058460271716756</v>
      </c>
      <c r="G29">
        <f>(1/E29)*LN(2)</f>
        <v>1.4268159336351283</v>
      </c>
    </row>
    <row r="30" spans="5:9" ht="16.5">
      <c r="E30">
        <v>0.4865</v>
      </c>
      <c r="F30">
        <f>1/E30</f>
        <v>2.055498458376156</v>
      </c>
      <c r="G30">
        <f>(1/E30)*LN(2)</f>
        <v>1.4247629610687467</v>
      </c>
      <c r="I30" s="8"/>
    </row>
    <row r="31" spans="1:9" ht="16.5">
      <c r="A31" s="7"/>
      <c r="B31" s="7"/>
      <c r="I31" s="8"/>
    </row>
    <row r="32" ht="16.5">
      <c r="I32" s="8"/>
    </row>
    <row r="33" spans="1:9" ht="16.5">
      <c r="A33" s="7"/>
      <c r="B33" s="7"/>
      <c r="I33" s="8"/>
    </row>
    <row r="34" ht="16.5">
      <c r="I34" s="8"/>
    </row>
    <row r="35" ht="16.5">
      <c r="I35" s="8"/>
    </row>
    <row r="36" ht="16.5">
      <c r="I36" s="8"/>
    </row>
    <row r="37" ht="16.5">
      <c r="I37" s="8"/>
    </row>
    <row r="38" ht="16.5">
      <c r="I38" s="8"/>
    </row>
    <row r="39" ht="16.5">
      <c r="I39" s="8"/>
    </row>
    <row r="40" ht="16.5">
      <c r="I40" s="8"/>
    </row>
    <row r="41" ht="16.5">
      <c r="I41" s="8"/>
    </row>
    <row r="42" ht="16.5">
      <c r="I42" s="8"/>
    </row>
    <row r="43" ht="16.5">
      <c r="I43" s="8"/>
    </row>
    <row r="44" ht="16.5">
      <c r="I44" s="8"/>
    </row>
    <row r="45" ht="16.5">
      <c r="I45" s="8"/>
    </row>
    <row r="46" ht="16.5">
      <c r="I46" s="8"/>
    </row>
    <row r="47" ht="16.5">
      <c r="I47" s="8"/>
    </row>
    <row r="48" ht="16.5">
      <c r="I48" s="8"/>
    </row>
    <row r="49" ht="16.5">
      <c r="I49" s="8"/>
    </row>
    <row r="50" ht="16.5">
      <c r="I50" s="8"/>
    </row>
    <row r="51" ht="16.5">
      <c r="I51" s="8"/>
    </row>
    <row r="52" ht="16.5">
      <c r="I52" s="8"/>
    </row>
    <row r="53" ht="16.5">
      <c r="I53" s="8"/>
    </row>
    <row r="54" ht="16.5">
      <c r="I54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K39" sqref="K39"/>
    </sheetView>
  </sheetViews>
  <sheetFormatPr defaultColWidth="11.00390625" defaultRowHeight="12.75"/>
  <cols>
    <col min="4" max="4" width="6.75390625" style="0" customWidth="1"/>
  </cols>
  <sheetData>
    <row r="1" spans="1:4" ht="25.5">
      <c r="A1" s="4" t="s">
        <v>29</v>
      </c>
      <c r="B1" s="4" t="s">
        <v>60</v>
      </c>
      <c r="C1" s="4" t="s">
        <v>61</v>
      </c>
      <c r="D1" s="4" t="s">
        <v>26</v>
      </c>
    </row>
    <row r="2" spans="1:4" ht="12.75">
      <c r="A2" s="6">
        <v>3.36986301369863</v>
      </c>
      <c r="B2" s="6">
        <f>A2+13</f>
        <v>16.36986301369863</v>
      </c>
      <c r="C2" s="6">
        <f>A2+90</f>
        <v>93.36986301369863</v>
      </c>
      <c r="D2">
        <v>100</v>
      </c>
    </row>
    <row r="3" spans="1:4" ht="12.75">
      <c r="A3" s="6">
        <v>3.9452054794520546</v>
      </c>
      <c r="B3" s="6">
        <f aca="true" t="shared" si="0" ref="B3:B28">A3+13</f>
        <v>16.945205479452056</v>
      </c>
      <c r="C3" s="6">
        <f aca="true" t="shared" si="1" ref="C3:C28">A3+90</f>
        <v>93.94520547945206</v>
      </c>
      <c r="D3">
        <v>150</v>
      </c>
    </row>
    <row r="4" spans="1:4" ht="12.75">
      <c r="A4" s="6">
        <v>4.43835616438356</v>
      </c>
      <c r="B4" s="6">
        <f t="shared" si="0"/>
        <v>17.43835616438356</v>
      </c>
      <c r="C4" s="6">
        <f t="shared" si="1"/>
        <v>94.43835616438356</v>
      </c>
      <c r="D4">
        <v>200</v>
      </c>
    </row>
    <row r="5" spans="1:4" ht="12.75">
      <c r="A5" s="6">
        <v>4.84931506849315</v>
      </c>
      <c r="B5" s="6">
        <f t="shared" si="0"/>
        <v>17.849315068493148</v>
      </c>
      <c r="C5" s="6">
        <f t="shared" si="1"/>
        <v>94.84931506849315</v>
      </c>
      <c r="D5">
        <v>262</v>
      </c>
    </row>
    <row r="6" spans="1:4" ht="12.75">
      <c r="A6" s="6">
        <v>5.178082191780823</v>
      </c>
      <c r="B6" s="6">
        <f t="shared" si="0"/>
        <v>18.178082191780824</v>
      </c>
      <c r="C6" s="6">
        <f t="shared" si="1"/>
        <v>95.17808219178082</v>
      </c>
      <c r="D6">
        <v>329</v>
      </c>
    </row>
    <row r="7" spans="1:4" ht="12.75">
      <c r="A7" s="6">
        <v>5.424657534246576</v>
      </c>
      <c r="B7" s="6">
        <f t="shared" si="0"/>
        <v>18.424657534246577</v>
      </c>
      <c r="C7" s="6">
        <f t="shared" si="1"/>
        <v>95.42465753424658</v>
      </c>
      <c r="D7">
        <v>358</v>
      </c>
    </row>
    <row r="8" spans="1:4" ht="12.75">
      <c r="A8" s="6">
        <v>5.753424657534246</v>
      </c>
      <c r="B8" s="6">
        <f t="shared" si="0"/>
        <v>18.753424657534246</v>
      </c>
      <c r="C8" s="6">
        <f t="shared" si="1"/>
        <v>95.75342465753424</v>
      </c>
      <c r="D8">
        <v>418</v>
      </c>
    </row>
    <row r="9" spans="1:4" ht="12.75">
      <c r="A9" s="6">
        <v>6.082191780821918</v>
      </c>
      <c r="B9" s="6">
        <f t="shared" si="0"/>
        <v>19.08219178082192</v>
      </c>
      <c r="C9" s="6">
        <f t="shared" si="1"/>
        <v>96.08219178082192</v>
      </c>
      <c r="D9">
        <v>439</v>
      </c>
    </row>
    <row r="10" spans="1:4" ht="12.75">
      <c r="A10" s="6">
        <v>6.410958904109589</v>
      </c>
      <c r="B10" s="6">
        <f t="shared" si="0"/>
        <v>19.410958904109588</v>
      </c>
      <c r="C10" s="6">
        <f t="shared" si="1"/>
        <v>96.41095890410959</v>
      </c>
      <c r="D10">
        <v>495</v>
      </c>
    </row>
    <row r="11" spans="1:4" ht="12.75">
      <c r="A11" s="6">
        <v>6.904109589041096</v>
      </c>
      <c r="B11" s="6">
        <f t="shared" si="0"/>
        <v>19.904109589041095</v>
      </c>
      <c r="C11" s="6">
        <f t="shared" si="1"/>
        <v>96.9041095890411</v>
      </c>
      <c r="D11">
        <v>619</v>
      </c>
    </row>
    <row r="12" spans="1:4" ht="12.75">
      <c r="A12" s="6">
        <v>7.397260273972603</v>
      </c>
      <c r="B12" s="6">
        <f t="shared" si="0"/>
        <v>20.397260273972602</v>
      </c>
      <c r="C12" s="6">
        <f t="shared" si="1"/>
        <v>97.3972602739726</v>
      </c>
      <c r="D12">
        <v>706</v>
      </c>
    </row>
    <row r="13" spans="1:4" ht="12.75">
      <c r="A13" s="6">
        <v>7.561643835616438</v>
      </c>
      <c r="B13" s="6">
        <f t="shared" si="0"/>
        <v>20.561643835616437</v>
      </c>
      <c r="C13" s="6">
        <f t="shared" si="1"/>
        <v>97.56164383561644</v>
      </c>
      <c r="D13">
        <v>729</v>
      </c>
    </row>
    <row r="14" spans="1:4" ht="12.75">
      <c r="A14" s="6">
        <v>7.643835616438355</v>
      </c>
      <c r="B14" s="6">
        <f t="shared" si="0"/>
        <v>20.643835616438356</v>
      </c>
      <c r="C14" s="6">
        <f t="shared" si="1"/>
        <v>97.64383561643835</v>
      </c>
      <c r="D14">
        <v>757</v>
      </c>
    </row>
    <row r="15" spans="1:4" ht="12.75">
      <c r="A15" s="6">
        <v>7.808219178082192</v>
      </c>
      <c r="B15" s="6">
        <f t="shared" si="0"/>
        <v>20.80821917808219</v>
      </c>
      <c r="C15" s="6">
        <f t="shared" si="1"/>
        <v>97.8082191780822</v>
      </c>
      <c r="D15">
        <v>791</v>
      </c>
    </row>
    <row r="16" spans="1:4" ht="12.75">
      <c r="A16" s="6">
        <v>8.054794520547949</v>
      </c>
      <c r="B16" s="6">
        <f t="shared" si="0"/>
        <v>21.05479452054795</v>
      </c>
      <c r="C16" s="6">
        <f t="shared" si="1"/>
        <v>98.05479452054794</v>
      </c>
      <c r="D16">
        <v>867</v>
      </c>
    </row>
    <row r="17" spans="1:4" ht="12.75">
      <c r="A17" s="6">
        <v>8.219178082191778</v>
      </c>
      <c r="B17" s="6">
        <f t="shared" si="0"/>
        <v>21.219178082191778</v>
      </c>
      <c r="C17" s="6">
        <f t="shared" si="1"/>
        <v>98.21917808219177</v>
      </c>
      <c r="D17">
        <v>937</v>
      </c>
    </row>
    <row r="18" spans="1:4" ht="12.75">
      <c r="A18" s="6">
        <v>8.465753424657533</v>
      </c>
      <c r="B18" s="6">
        <f t="shared" si="0"/>
        <v>21.465753424657535</v>
      </c>
      <c r="C18" s="6">
        <f t="shared" si="1"/>
        <v>98.46575342465754</v>
      </c>
      <c r="D18">
        <v>973</v>
      </c>
    </row>
    <row r="19" spans="1:4" ht="12.75">
      <c r="A19" s="6">
        <v>8.63013698630137</v>
      </c>
      <c r="B19" s="6">
        <f t="shared" si="0"/>
        <v>21.63013698630137</v>
      </c>
      <c r="C19" s="6">
        <f t="shared" si="1"/>
        <v>98.63013698630137</v>
      </c>
      <c r="D19">
        <v>1074</v>
      </c>
    </row>
    <row r="20" spans="1:4" ht="12.75">
      <c r="A20" s="6">
        <v>8.794520547945206</v>
      </c>
      <c r="B20" s="6">
        <f t="shared" si="0"/>
        <v>21.794520547945204</v>
      </c>
      <c r="C20" s="6">
        <f t="shared" si="1"/>
        <v>98.79452054794521</v>
      </c>
      <c r="D20">
        <v>1118</v>
      </c>
    </row>
    <row r="21" spans="1:4" ht="12.75">
      <c r="A21" s="6">
        <v>8.95890410958904</v>
      </c>
      <c r="B21" s="6">
        <f t="shared" si="0"/>
        <v>21.958904109589042</v>
      </c>
      <c r="C21" s="6">
        <f t="shared" si="1"/>
        <v>98.95890410958904</v>
      </c>
      <c r="D21">
        <v>1164</v>
      </c>
    </row>
    <row r="22" spans="1:4" ht="12.75">
      <c r="A22" s="6">
        <v>9.123287671232875</v>
      </c>
      <c r="B22" s="6">
        <f t="shared" si="0"/>
        <v>22.123287671232873</v>
      </c>
      <c r="C22" s="6">
        <f t="shared" si="1"/>
        <v>99.12328767123287</v>
      </c>
      <c r="D22">
        <v>1202</v>
      </c>
    </row>
    <row r="23" spans="1:4" ht="12.75">
      <c r="A23" s="6">
        <v>9.36986301369863</v>
      </c>
      <c r="B23" s="6">
        <f t="shared" si="0"/>
        <v>22.36986301369863</v>
      </c>
      <c r="C23" s="6">
        <f t="shared" si="1"/>
        <v>99.36986301369863</v>
      </c>
      <c r="D23">
        <v>1247</v>
      </c>
    </row>
    <row r="24" spans="1:4" ht="12.75">
      <c r="A24" s="6">
        <v>9.65</v>
      </c>
      <c r="B24" s="6">
        <f t="shared" si="0"/>
        <v>22.65</v>
      </c>
      <c r="C24" s="6">
        <f t="shared" si="1"/>
        <v>99.65</v>
      </c>
      <c r="D24">
        <v>1369</v>
      </c>
    </row>
    <row r="25" spans="1:4" ht="12.75">
      <c r="A25" s="6">
        <v>9.863013698630137</v>
      </c>
      <c r="B25" s="6">
        <f t="shared" si="0"/>
        <v>22.863013698630137</v>
      </c>
      <c r="C25" s="6">
        <f t="shared" si="1"/>
        <v>99.86301369863014</v>
      </c>
      <c r="D25">
        <v>1496</v>
      </c>
    </row>
    <row r="26" spans="1:4" ht="12.75">
      <c r="A26" s="6">
        <v>10.10958904109589</v>
      </c>
      <c r="B26" s="6">
        <f t="shared" si="0"/>
        <v>23.10958904109589</v>
      </c>
      <c r="C26" s="6">
        <f t="shared" si="1"/>
        <v>100.10958904109589</v>
      </c>
      <c r="D26">
        <v>1590</v>
      </c>
    </row>
    <row r="27" spans="1:4" ht="12.75">
      <c r="A27" s="6">
        <v>10.356164383561643</v>
      </c>
      <c r="B27" s="6">
        <f t="shared" si="0"/>
        <v>23.35616438356164</v>
      </c>
      <c r="C27" s="6">
        <f t="shared" si="1"/>
        <v>100.35616438356165</v>
      </c>
      <c r="D27">
        <v>1813</v>
      </c>
    </row>
    <row r="28" spans="1:6" ht="12.75">
      <c r="A28" s="6">
        <v>10.93150684931507</v>
      </c>
      <c r="B28" s="6">
        <f t="shared" si="0"/>
        <v>23.93150684931507</v>
      </c>
      <c r="C28" s="6">
        <f t="shared" si="1"/>
        <v>100.93150684931507</v>
      </c>
      <c r="D28">
        <v>2138</v>
      </c>
      <c r="F28" t="s">
        <v>62</v>
      </c>
    </row>
    <row r="31" spans="1:3" ht="12.75">
      <c r="A31" s="1"/>
      <c r="B31" s="1"/>
      <c r="C31" s="1"/>
    </row>
    <row r="39" ht="12.75">
      <c r="K39" t="s">
        <v>62</v>
      </c>
    </row>
  </sheetData>
  <sheetProtection/>
  <printOptions/>
  <pageMargins left="0.75" right="0.75" top="1" bottom="1" header="0.5" footer="0.5"/>
  <pageSetup orientation="portrait"/>
  <headerFooter alignWithMargins="0">
    <oddHeader>&amp;CDemonstration that start time does not matter for k estimation 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1" sqref="A11"/>
    </sheetView>
  </sheetViews>
  <sheetFormatPr defaultColWidth="11.00390625" defaultRowHeight="12.75"/>
  <cols>
    <col min="1" max="1" width="88.75390625" style="4" customWidth="1"/>
  </cols>
  <sheetData>
    <row r="1" ht="12.75">
      <c r="A1" s="4" t="s">
        <v>63</v>
      </c>
    </row>
    <row r="3" ht="25.5">
      <c r="A3" s="4" t="s">
        <v>64</v>
      </c>
    </row>
    <row r="5" ht="12.75">
      <c r="A5" s="4" t="s">
        <v>0</v>
      </c>
    </row>
    <row r="6" ht="12.75">
      <c r="A6" t="s">
        <v>65</v>
      </c>
    </row>
    <row r="7" ht="12.75">
      <c r="A7" t="s">
        <v>66</v>
      </c>
    </row>
    <row r="9" ht="25.5">
      <c r="A9" s="4" t="s">
        <v>2</v>
      </c>
    </row>
    <row r="11" ht="12.75">
      <c r="A11" s="4" t="s">
        <v>1</v>
      </c>
    </row>
    <row r="13" ht="12.75">
      <c r="A13" s="4" t="s">
        <v>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P36" sqref="P36:Q36"/>
    </sheetView>
  </sheetViews>
  <sheetFormatPr defaultColWidth="11.00390625" defaultRowHeight="12.75"/>
  <sheetData>
    <row r="1" spans="1:12" ht="25.5">
      <c r="A1" s="4" t="s">
        <v>29</v>
      </c>
      <c r="B1" s="4" t="s">
        <v>23</v>
      </c>
      <c r="C1" s="4" t="s">
        <v>24</v>
      </c>
      <c r="D1" s="4" t="s">
        <v>25</v>
      </c>
      <c r="E1" s="4" t="s">
        <v>30</v>
      </c>
      <c r="F1" s="4" t="s">
        <v>26</v>
      </c>
      <c r="H1" s="4" t="s">
        <v>41</v>
      </c>
      <c r="I1" s="4" t="s">
        <v>42</v>
      </c>
      <c r="J1" s="4" t="s">
        <v>43</v>
      </c>
      <c r="L1" s="4" t="s">
        <v>44</v>
      </c>
    </row>
    <row r="2" spans="1:12" ht="12.75">
      <c r="A2" s="6">
        <v>3.36986301369863</v>
      </c>
      <c r="B2">
        <v>55</v>
      </c>
      <c r="C2">
        <v>7</v>
      </c>
      <c r="D2">
        <v>38</v>
      </c>
      <c r="F2">
        <f>SUM(B2:D2)</f>
        <v>100</v>
      </c>
      <c r="H2">
        <f>LN(B2)</f>
        <v>4.007333185232471</v>
      </c>
      <c r="I2">
        <f aca="true" t="shared" si="0" ref="I2:I28">LN(C2)</f>
        <v>1.9459101490553132</v>
      </c>
      <c r="J2">
        <f aca="true" t="shared" si="1" ref="J2:J28">LN(D2)</f>
        <v>3.6375861597263857</v>
      </c>
      <c r="L2">
        <f aca="true" t="shared" si="2" ref="L2:L28">LN(F2)</f>
        <v>4.605170185988092</v>
      </c>
    </row>
    <row r="3" spans="1:12" ht="12.75">
      <c r="A3" s="6">
        <v>3.9452054794520546</v>
      </c>
      <c r="B3">
        <v>80</v>
      </c>
      <c r="C3">
        <v>10</v>
      </c>
      <c r="D3">
        <v>60</v>
      </c>
      <c r="F3">
        <f>SUM(B3:D3)</f>
        <v>150</v>
      </c>
      <c r="H3">
        <f aca="true" t="shared" si="3" ref="H3:H28">LN(B3)</f>
        <v>4.382026634673881</v>
      </c>
      <c r="I3">
        <f t="shared" si="0"/>
        <v>2.302585092994046</v>
      </c>
      <c r="J3">
        <f t="shared" si="1"/>
        <v>4.0943445622221</v>
      </c>
      <c r="L3">
        <f t="shared" si="2"/>
        <v>5.0106352940962555</v>
      </c>
    </row>
    <row r="4" spans="1:12" ht="12.75">
      <c r="A4" s="6">
        <v>4.43835616438356</v>
      </c>
      <c r="B4">
        <v>100</v>
      </c>
      <c r="C4">
        <v>15</v>
      </c>
      <c r="D4">
        <v>85</v>
      </c>
      <c r="F4">
        <f>SUM(B4:D4)</f>
        <v>200</v>
      </c>
      <c r="H4">
        <f t="shared" si="3"/>
        <v>4.605170185988092</v>
      </c>
      <c r="I4">
        <f t="shared" si="0"/>
        <v>2.70805020110221</v>
      </c>
      <c r="J4">
        <f t="shared" si="1"/>
        <v>4.442651256490317</v>
      </c>
      <c r="L4">
        <f t="shared" si="2"/>
        <v>5.298317366548036</v>
      </c>
    </row>
    <row r="5" spans="1:12" ht="12.75">
      <c r="A5" s="6">
        <v>4.84931506849315</v>
      </c>
      <c r="B5">
        <v>137</v>
      </c>
      <c r="C5">
        <v>19</v>
      </c>
      <c r="D5">
        <v>106</v>
      </c>
      <c r="F5">
        <f aca="true" t="shared" si="4" ref="F5:F19">SUM(B5:D5)</f>
        <v>262</v>
      </c>
      <c r="H5">
        <f t="shared" si="3"/>
        <v>4.919980925828125</v>
      </c>
      <c r="I5">
        <f t="shared" si="0"/>
        <v>2.9444389791664403</v>
      </c>
      <c r="J5">
        <f t="shared" si="1"/>
        <v>4.663439094112067</v>
      </c>
      <c r="L5">
        <f t="shared" si="2"/>
        <v>5.568344503761097</v>
      </c>
    </row>
    <row r="6" spans="1:12" ht="12.75">
      <c r="A6" s="6">
        <v>5.178082191780823</v>
      </c>
      <c r="B6">
        <v>174</v>
      </c>
      <c r="C6">
        <v>19</v>
      </c>
      <c r="D6">
        <v>136</v>
      </c>
      <c r="F6">
        <f t="shared" si="4"/>
        <v>329</v>
      </c>
      <c r="H6">
        <f t="shared" si="3"/>
        <v>5.159055299214529</v>
      </c>
      <c r="I6">
        <f t="shared" si="0"/>
        <v>2.9444389791664403</v>
      </c>
      <c r="J6">
        <f t="shared" si="1"/>
        <v>4.912654885736052</v>
      </c>
      <c r="L6">
        <f t="shared" si="2"/>
        <v>5.796057750765372</v>
      </c>
    </row>
    <row r="7" spans="1:12" ht="12.75">
      <c r="A7" s="6">
        <v>5.424657534246576</v>
      </c>
      <c r="B7">
        <v>198</v>
      </c>
      <c r="C7">
        <v>22</v>
      </c>
      <c r="D7">
        <v>138</v>
      </c>
      <c r="F7">
        <f t="shared" si="4"/>
        <v>358</v>
      </c>
      <c r="H7">
        <f t="shared" si="3"/>
        <v>5.288267030694535</v>
      </c>
      <c r="I7">
        <f t="shared" si="0"/>
        <v>3.091042453358316</v>
      </c>
      <c r="J7">
        <f t="shared" si="1"/>
        <v>4.927253685157205</v>
      </c>
      <c r="L7">
        <f t="shared" si="2"/>
        <v>5.8805329864007</v>
      </c>
    </row>
    <row r="8" spans="1:12" ht="12.75">
      <c r="A8" s="6">
        <v>5.753424657534246</v>
      </c>
      <c r="B8">
        <v>235</v>
      </c>
      <c r="C8">
        <v>24</v>
      </c>
      <c r="D8">
        <v>159</v>
      </c>
      <c r="F8">
        <f t="shared" si="4"/>
        <v>418</v>
      </c>
      <c r="H8">
        <f t="shared" si="3"/>
        <v>5.459585514144159</v>
      </c>
      <c r="I8">
        <f t="shared" si="0"/>
        <v>3.1780538303479458</v>
      </c>
      <c r="J8">
        <f t="shared" si="1"/>
        <v>5.0689042022202315</v>
      </c>
      <c r="L8">
        <f t="shared" si="2"/>
        <v>6.035481432524756</v>
      </c>
    </row>
    <row r="9" spans="1:12" ht="12.75">
      <c r="A9" s="6">
        <v>6.082191780821918</v>
      </c>
      <c r="B9">
        <v>240</v>
      </c>
      <c r="C9">
        <v>27</v>
      </c>
      <c r="D9">
        <v>172</v>
      </c>
      <c r="F9">
        <f t="shared" si="4"/>
        <v>439</v>
      </c>
      <c r="H9">
        <f t="shared" si="3"/>
        <v>5.480638923341991</v>
      </c>
      <c r="I9">
        <f t="shared" si="0"/>
        <v>3.295836866004329</v>
      </c>
      <c r="J9">
        <f t="shared" si="1"/>
        <v>5.147494476813453</v>
      </c>
      <c r="L9">
        <f t="shared" si="2"/>
        <v>6.0844994130751715</v>
      </c>
    </row>
    <row r="10" spans="1:12" ht="12.75">
      <c r="A10" s="6">
        <v>6.410958904109589</v>
      </c>
      <c r="B10">
        <v>295</v>
      </c>
      <c r="C10">
        <v>28</v>
      </c>
      <c r="D10">
        <v>172</v>
      </c>
      <c r="F10">
        <f t="shared" si="4"/>
        <v>495</v>
      </c>
      <c r="H10">
        <f t="shared" si="3"/>
        <v>5.68697535633982</v>
      </c>
      <c r="I10">
        <f t="shared" si="0"/>
        <v>3.332204510175204</v>
      </c>
      <c r="J10">
        <f t="shared" si="1"/>
        <v>5.147494476813453</v>
      </c>
      <c r="L10">
        <f t="shared" si="2"/>
        <v>6.20455776256869</v>
      </c>
    </row>
    <row r="11" spans="1:12" ht="12.75">
      <c r="A11" s="6">
        <v>6.904109589041096</v>
      </c>
      <c r="B11">
        <v>358</v>
      </c>
      <c r="C11">
        <v>37</v>
      </c>
      <c r="D11">
        <v>224</v>
      </c>
      <c r="F11">
        <f t="shared" si="4"/>
        <v>619</v>
      </c>
      <c r="H11">
        <f t="shared" si="3"/>
        <v>5.8805329864007</v>
      </c>
      <c r="I11">
        <f t="shared" si="0"/>
        <v>3.6109179126442243</v>
      </c>
      <c r="J11">
        <f t="shared" si="1"/>
        <v>5.4116460518550396</v>
      </c>
      <c r="L11">
        <f t="shared" si="2"/>
        <v>6.428105272684596</v>
      </c>
    </row>
    <row r="12" spans="1:12" ht="12.75">
      <c r="A12" s="6">
        <v>7.397260273972603</v>
      </c>
      <c r="B12">
        <v>416</v>
      </c>
      <c r="C12">
        <v>39</v>
      </c>
      <c r="D12">
        <v>251</v>
      </c>
      <c r="F12">
        <f t="shared" si="4"/>
        <v>706</v>
      </c>
      <c r="H12">
        <f t="shared" si="3"/>
        <v>6.030685260261263</v>
      </c>
      <c r="I12">
        <f t="shared" si="0"/>
        <v>3.6635616461296463</v>
      </c>
      <c r="J12">
        <f t="shared" si="1"/>
        <v>5.5254529391317835</v>
      </c>
      <c r="L12">
        <f t="shared" si="2"/>
        <v>6.559615237493242</v>
      </c>
    </row>
    <row r="13" spans="1:12" ht="12.75">
      <c r="A13" s="6">
        <v>7.561643835616438</v>
      </c>
      <c r="B13">
        <v>418</v>
      </c>
      <c r="C13">
        <v>39</v>
      </c>
      <c r="D13">
        <v>272</v>
      </c>
      <c r="F13">
        <f t="shared" si="4"/>
        <v>729</v>
      </c>
      <c r="H13">
        <f t="shared" si="3"/>
        <v>6.035481432524756</v>
      </c>
      <c r="I13">
        <f t="shared" si="0"/>
        <v>3.6635616461296463</v>
      </c>
      <c r="J13">
        <f t="shared" si="1"/>
        <v>5.605802066295998</v>
      </c>
      <c r="L13">
        <f t="shared" si="2"/>
        <v>6.591673732008658</v>
      </c>
    </row>
    <row r="14" spans="1:12" ht="12.75">
      <c r="A14" s="6">
        <v>7.643835616438355</v>
      </c>
      <c r="B14">
        <v>420</v>
      </c>
      <c r="C14">
        <v>39</v>
      </c>
      <c r="D14">
        <v>298</v>
      </c>
      <c r="F14">
        <f t="shared" si="4"/>
        <v>757</v>
      </c>
      <c r="H14">
        <f t="shared" si="3"/>
        <v>6.040254711277414</v>
      </c>
      <c r="I14">
        <f t="shared" si="0"/>
        <v>3.6635616461296463</v>
      </c>
      <c r="J14">
        <f t="shared" si="1"/>
        <v>5.697093486505405</v>
      </c>
      <c r="L14">
        <f t="shared" si="2"/>
        <v>6.6293632534374485</v>
      </c>
    </row>
    <row r="15" spans="1:12" ht="12.75">
      <c r="A15" s="6">
        <v>7.808219178082192</v>
      </c>
      <c r="B15">
        <v>432</v>
      </c>
      <c r="C15">
        <v>39</v>
      </c>
      <c r="D15">
        <v>320</v>
      </c>
      <c r="F15">
        <f t="shared" si="4"/>
        <v>791</v>
      </c>
      <c r="H15">
        <f t="shared" si="3"/>
        <v>6.068425588244111</v>
      </c>
      <c r="I15">
        <f t="shared" si="0"/>
        <v>3.6635616461296463</v>
      </c>
      <c r="J15">
        <f t="shared" si="1"/>
        <v>5.768320995793772</v>
      </c>
      <c r="L15">
        <f t="shared" si="2"/>
        <v>6.673297967767654</v>
      </c>
    </row>
    <row r="16" spans="1:12" ht="12.75">
      <c r="A16" s="6">
        <v>8.054794520547949</v>
      </c>
      <c r="B16">
        <v>488</v>
      </c>
      <c r="C16">
        <v>39</v>
      </c>
      <c r="D16">
        <v>340</v>
      </c>
      <c r="F16">
        <f t="shared" si="4"/>
        <v>867</v>
      </c>
      <c r="H16">
        <f t="shared" si="3"/>
        <v>6.1903154058531475</v>
      </c>
      <c r="I16">
        <f t="shared" si="0"/>
        <v>3.6635616461296463</v>
      </c>
      <c r="J16">
        <f t="shared" si="1"/>
        <v>5.8289456176102075</v>
      </c>
      <c r="L16">
        <f t="shared" si="2"/>
        <v>6.7650389767805414</v>
      </c>
    </row>
    <row r="17" spans="1:12" ht="12.75">
      <c r="A17" s="6">
        <v>8.219178082191778</v>
      </c>
      <c r="B17">
        <v>517</v>
      </c>
      <c r="C17">
        <v>39</v>
      </c>
      <c r="D17">
        <v>381</v>
      </c>
      <c r="F17">
        <f t="shared" si="4"/>
        <v>937</v>
      </c>
      <c r="H17">
        <f t="shared" si="3"/>
        <v>6.248042874508429</v>
      </c>
      <c r="I17">
        <f t="shared" si="0"/>
        <v>3.6635616461296463</v>
      </c>
      <c r="J17">
        <f t="shared" si="1"/>
        <v>5.942799375126701</v>
      </c>
      <c r="L17">
        <f t="shared" si="2"/>
        <v>6.842683282238422</v>
      </c>
    </row>
    <row r="18" spans="1:12" ht="12.75">
      <c r="A18" s="6">
        <v>8.465753424657533</v>
      </c>
      <c r="B18">
        <v>543</v>
      </c>
      <c r="C18">
        <v>39</v>
      </c>
      <c r="D18">
        <v>391</v>
      </c>
      <c r="F18">
        <f t="shared" si="4"/>
        <v>973</v>
      </c>
      <c r="H18">
        <f t="shared" si="3"/>
        <v>6.297109319933935</v>
      </c>
      <c r="I18">
        <f t="shared" si="0"/>
        <v>3.6635616461296463</v>
      </c>
      <c r="J18">
        <f t="shared" si="1"/>
        <v>5.968707559985366</v>
      </c>
      <c r="L18">
        <f t="shared" si="2"/>
        <v>6.880384082186005</v>
      </c>
    </row>
    <row r="19" spans="1:12" ht="12.75">
      <c r="A19" s="6">
        <v>8.63013698630137</v>
      </c>
      <c r="B19">
        <v>590</v>
      </c>
      <c r="C19">
        <v>44</v>
      </c>
      <c r="D19">
        <v>440</v>
      </c>
      <c r="F19">
        <f t="shared" si="4"/>
        <v>1074</v>
      </c>
      <c r="H19">
        <f t="shared" si="3"/>
        <v>6.380122536899765</v>
      </c>
      <c r="I19">
        <f t="shared" si="0"/>
        <v>3.784189633918261</v>
      </c>
      <c r="J19">
        <f t="shared" si="1"/>
        <v>6.0867747269123065</v>
      </c>
      <c r="L19">
        <f t="shared" si="2"/>
        <v>6.97914527506881</v>
      </c>
    </row>
    <row r="20" spans="1:12" ht="12.75">
      <c r="A20" s="6">
        <v>8.794520547945206</v>
      </c>
      <c r="B20">
        <v>627</v>
      </c>
      <c r="C20">
        <v>44</v>
      </c>
      <c r="D20">
        <v>447</v>
      </c>
      <c r="F20">
        <f aca="true" t="shared" si="5" ref="F20:F26">SUM(B20:D20)</f>
        <v>1118</v>
      </c>
      <c r="H20">
        <f t="shared" si="3"/>
        <v>6.440946540632921</v>
      </c>
      <c r="I20">
        <f t="shared" si="0"/>
        <v>3.784189633918261</v>
      </c>
      <c r="J20">
        <f t="shared" si="1"/>
        <v>6.102558594613569</v>
      </c>
      <c r="L20">
        <f t="shared" si="2"/>
        <v>7.0192966537150445</v>
      </c>
    </row>
    <row r="21" spans="1:12" ht="12.75">
      <c r="A21" s="6">
        <v>8.95890410958904</v>
      </c>
      <c r="B21">
        <v>649</v>
      </c>
      <c r="C21">
        <v>46</v>
      </c>
      <c r="D21">
        <v>469</v>
      </c>
      <c r="F21">
        <f t="shared" si="5"/>
        <v>1164</v>
      </c>
      <c r="H21">
        <f t="shared" si="3"/>
        <v>6.47543271670409</v>
      </c>
      <c r="I21">
        <f t="shared" si="0"/>
        <v>3.828641396489095</v>
      </c>
      <c r="J21">
        <f t="shared" si="1"/>
        <v>6.150602768446279</v>
      </c>
      <c r="L21">
        <f t="shared" si="2"/>
        <v>7.059617628291383</v>
      </c>
    </row>
    <row r="22" spans="1:12" ht="12.75">
      <c r="A22" s="6">
        <v>9.123287671232875</v>
      </c>
      <c r="B22">
        <v>673</v>
      </c>
      <c r="C22">
        <v>46</v>
      </c>
      <c r="D22">
        <v>483</v>
      </c>
      <c r="F22">
        <f t="shared" si="5"/>
        <v>1202</v>
      </c>
      <c r="H22">
        <f t="shared" si="3"/>
        <v>6.511745329644728</v>
      </c>
      <c r="I22">
        <f t="shared" si="0"/>
        <v>3.828641396489095</v>
      </c>
      <c r="J22">
        <f t="shared" si="1"/>
        <v>6.180016653652572</v>
      </c>
      <c r="L22">
        <f t="shared" si="2"/>
        <v>7.091742115095153</v>
      </c>
    </row>
    <row r="23" spans="1:12" ht="12.75">
      <c r="A23" s="6">
        <v>9.36986301369863</v>
      </c>
      <c r="B23">
        <v>704</v>
      </c>
      <c r="C23">
        <v>47</v>
      </c>
      <c r="D23">
        <v>496</v>
      </c>
      <c r="F23">
        <f t="shared" si="5"/>
        <v>1247</v>
      </c>
      <c r="H23">
        <f t="shared" si="3"/>
        <v>6.556778356158042</v>
      </c>
      <c r="I23">
        <f t="shared" si="0"/>
        <v>3.8501476017100584</v>
      </c>
      <c r="J23">
        <f t="shared" si="1"/>
        <v>6.206575926724928</v>
      </c>
      <c r="L23">
        <f t="shared" si="2"/>
        <v>7.1284959456800365</v>
      </c>
    </row>
    <row r="24" spans="1:12" ht="12.75">
      <c r="A24" s="6">
        <v>9.65</v>
      </c>
      <c r="B24">
        <v>800</v>
      </c>
      <c r="C24">
        <v>54</v>
      </c>
      <c r="D24">
        <v>515</v>
      </c>
      <c r="F24">
        <f t="shared" si="5"/>
        <v>1369</v>
      </c>
      <c r="H24">
        <f t="shared" si="3"/>
        <v>6.684611727667927</v>
      </c>
      <c r="I24">
        <f t="shared" si="0"/>
        <v>3.9889840465642745</v>
      </c>
      <c r="J24">
        <f t="shared" si="1"/>
        <v>6.244166900663736</v>
      </c>
      <c r="L24">
        <f t="shared" si="2"/>
        <v>7.221835825288449</v>
      </c>
    </row>
    <row r="25" spans="1:12" ht="12.75">
      <c r="A25" s="6">
        <v>9.863013698630137</v>
      </c>
      <c r="B25">
        <v>902</v>
      </c>
      <c r="C25">
        <v>62</v>
      </c>
      <c r="D25">
        <v>532</v>
      </c>
      <c r="F25">
        <f t="shared" si="5"/>
        <v>1496</v>
      </c>
      <c r="H25">
        <f t="shared" si="3"/>
        <v>6.804614520062624</v>
      </c>
      <c r="I25">
        <f t="shared" si="0"/>
        <v>4.127134385045092</v>
      </c>
      <c r="J25">
        <f t="shared" si="1"/>
        <v>6.2766434893416445</v>
      </c>
      <c r="L25">
        <f t="shared" si="2"/>
        <v>7.310550158534422</v>
      </c>
    </row>
    <row r="26" spans="1:12" ht="12.75">
      <c r="A26" s="6">
        <v>10.10958904109589</v>
      </c>
      <c r="B26">
        <v>956</v>
      </c>
      <c r="C26">
        <v>62</v>
      </c>
      <c r="D26">
        <v>572</v>
      </c>
      <c r="F26">
        <f t="shared" si="5"/>
        <v>1590</v>
      </c>
      <c r="H26">
        <f t="shared" si="3"/>
        <v>6.862757913051401</v>
      </c>
      <c r="I26">
        <f t="shared" si="0"/>
        <v>4.127134385045092</v>
      </c>
      <c r="J26">
        <f t="shared" si="1"/>
        <v>6.349138991379798</v>
      </c>
      <c r="L26">
        <f t="shared" si="2"/>
        <v>7.371489295214277</v>
      </c>
    </row>
    <row r="27" spans="1:12" ht="12.75">
      <c r="A27" s="6">
        <v>10.356164383561643</v>
      </c>
      <c r="B27">
        <v>1123</v>
      </c>
      <c r="C27">
        <v>79</v>
      </c>
      <c r="D27">
        <v>611</v>
      </c>
      <c r="F27">
        <f>SUM(B27:D27)</f>
        <v>1813</v>
      </c>
      <c r="H27">
        <f t="shared" si="3"/>
        <v>7.023758954738443</v>
      </c>
      <c r="I27">
        <f t="shared" si="0"/>
        <v>4.3694478524670215</v>
      </c>
      <c r="J27">
        <f t="shared" si="1"/>
        <v>6.415096959171596</v>
      </c>
      <c r="L27">
        <f t="shared" si="2"/>
        <v>7.502738210754851</v>
      </c>
    </row>
    <row r="28" spans="1:12" ht="12.75">
      <c r="A28" s="6">
        <v>10.93150684931507</v>
      </c>
      <c r="B28">
        <v>1323</v>
      </c>
      <c r="C28">
        <v>85</v>
      </c>
      <c r="D28">
        <v>672</v>
      </c>
      <c r="E28">
        <v>58</v>
      </c>
      <c r="F28">
        <f>SUM(B28:E28)</f>
        <v>2138</v>
      </c>
      <c r="H28">
        <f t="shared" si="3"/>
        <v>7.187657164114956</v>
      </c>
      <c r="I28">
        <f t="shared" si="0"/>
        <v>4.442651256490317</v>
      </c>
      <c r="J28">
        <f t="shared" si="1"/>
        <v>6.51025834052315</v>
      </c>
      <c r="K28">
        <f>LN(E28)</f>
        <v>4.060443010546419</v>
      </c>
      <c r="L28">
        <f t="shared" si="2"/>
        <v>7.6676260915849905</v>
      </c>
    </row>
    <row r="33" ht="12.75">
      <c r="Q33" t="s">
        <v>40</v>
      </c>
    </row>
    <row r="35" spans="15:17" ht="12.75">
      <c r="O35" t="s">
        <v>39</v>
      </c>
      <c r="P35" t="s">
        <v>38</v>
      </c>
      <c r="Q35" t="s">
        <v>37</v>
      </c>
    </row>
    <row r="36" spans="14:17" ht="12.75">
      <c r="N36" t="s">
        <v>35</v>
      </c>
      <c r="O36">
        <v>0.3695</v>
      </c>
      <c r="P36">
        <f>1/O36</f>
        <v>2.706359945872801</v>
      </c>
      <c r="Q36">
        <f>(1/O36)*LN(2)</f>
        <v>1.8759057660620981</v>
      </c>
    </row>
    <row r="37" spans="14:17" ht="12.75">
      <c r="N37" t="s">
        <v>23</v>
      </c>
      <c r="O37">
        <v>0.3866</v>
      </c>
      <c r="P37">
        <f>1/O37</f>
        <v>2.586652871184687</v>
      </c>
      <c r="Q37">
        <f>(1/O37)*LN(2)</f>
        <v>1.792931144748953</v>
      </c>
    </row>
    <row r="38" spans="14:17" ht="12.75">
      <c r="N38" t="s">
        <v>36</v>
      </c>
      <c r="O38">
        <v>0.3554</v>
      </c>
      <c r="P38">
        <f>1/O38</f>
        <v>2.8137310073157007</v>
      </c>
      <c r="Q38">
        <f>(1/O38)*LN(2)</f>
        <v>1.9503297145749727</v>
      </c>
    </row>
    <row r="39" spans="14:17" ht="12.75">
      <c r="N39" t="s">
        <v>24</v>
      </c>
      <c r="O39">
        <v>0.2699</v>
      </c>
      <c r="P39">
        <f>1/O39</f>
        <v>3.7050759540570586</v>
      </c>
      <c r="Q39">
        <f>(1/O39)*LN(2)</f>
        <v>2.5681629513150996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Peter Gogarten</dc:creator>
  <cp:keywords/>
  <dc:description/>
  <cp:lastModifiedBy>J. Peter Gogarten</cp:lastModifiedBy>
  <dcterms:created xsi:type="dcterms:W3CDTF">2006-09-11T11:57:57Z</dcterms:created>
  <dcterms:modified xsi:type="dcterms:W3CDTF">2013-09-23T14:12:10Z</dcterms:modified>
  <cp:category/>
  <cp:version/>
  <cp:contentType/>
  <cp:contentStatus/>
</cp:coreProperties>
</file>